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takeu\Dropbox\個人作業用\★★★ランサーズ\グロープロフィット\"/>
    </mc:Choice>
  </mc:AlternateContent>
  <xr:revisionPtr revIDLastSave="0" documentId="13_ncr:1_{67DBD963-3F51-4115-BAA6-A1203C22FDA9}" xr6:coauthVersionLast="41" xr6:coauthVersionMax="41" xr10:uidLastSave="{00000000-0000-0000-0000-000000000000}"/>
  <workbookProtection workbookAlgorithmName="SHA-512" workbookHashValue="wIdywa4R2v5pkrIWzXzvqFB9qIZzNhU2wG8vTg4T9WmfbX9z96GuxZ7Aj1EVNm+m42+ybwVQMzzp7Vv8pPEywQ==" workbookSaltValue="3mQcmJ5NS/sKyInuhEMAnQ==" workbookSpinCount="100000" lockStructure="1"/>
  <bookViews>
    <workbookView xWindow="35085" yWindow="1170" windowWidth="21570" windowHeight="11385" xr2:uid="{00000000-000D-0000-FFFF-FFFF00000000}"/>
  </bookViews>
  <sheets>
    <sheet name="マンション戸建て売却シミュレーション" sheetId="2" r:id="rId1"/>
  </sheets>
  <definedNames>
    <definedName name="_xlnm.Print_Area" localSheetId="0">マンション戸建て売却シミュレーション!$A$1:$F$56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3" i="2" l="1"/>
  <c r="D55" i="2"/>
  <c r="E17" i="2" l="1"/>
  <c r="E16" i="2"/>
  <c r="D50" i="2"/>
  <c r="F71" i="2" l="1"/>
  <c r="F73" i="2"/>
  <c r="F74" i="2"/>
  <c r="F75" i="2"/>
  <c r="F72" i="2"/>
  <c r="D22" i="2"/>
  <c r="F18" i="2" l="1"/>
  <c r="F15" i="2" s="1"/>
  <c r="F14" i="2" s="1"/>
  <c r="D11" i="2" s="1"/>
  <c r="D47" i="2"/>
  <c r="D7" i="2"/>
  <c r="D32" i="2" s="1"/>
  <c r="D44" i="2"/>
  <c r="D29" i="2"/>
  <c r="E12" i="2"/>
  <c r="E11" i="2"/>
  <c r="D23" i="2"/>
  <c r="D89" i="2"/>
  <c r="D90" i="2"/>
  <c r="D45" i="2" s="1"/>
  <c r="D91" i="2"/>
  <c r="D92" i="2"/>
  <c r="D93" i="2"/>
  <c r="D94" i="2"/>
  <c r="D95" i="2"/>
  <c r="D88" i="2"/>
  <c r="D21" i="2"/>
  <c r="D16" i="2"/>
  <c r="D15" i="2"/>
  <c r="D14" i="2"/>
  <c r="D12" i="2" l="1"/>
  <c r="D17" i="2" s="1"/>
  <c r="D46" i="2"/>
  <c r="D48" i="2" s="1"/>
  <c r="D24" i="2"/>
  <c r="D51" i="2" s="1"/>
  <c r="D33" i="2"/>
  <c r="D34" i="2" s="1"/>
  <c r="D30" i="2"/>
  <c r="D18" i="2" l="1"/>
  <c r="D26" i="2" s="1"/>
  <c r="D31" i="2" l="1"/>
  <c r="D38" i="2" s="1"/>
  <c r="E26" i="2"/>
  <c r="D35" i="2" l="1"/>
  <c r="D36" i="2" s="1"/>
  <c r="D37" i="2" s="1"/>
  <c r="D39" i="2" s="1"/>
  <c r="D52" i="2" s="1"/>
</calcChain>
</file>

<file path=xl/sharedStrings.xml><?xml version="1.0" encoding="utf-8"?>
<sst xmlns="http://schemas.openxmlformats.org/spreadsheetml/2006/main" count="114" uniqueCount="101">
  <si>
    <t>引渡日</t>
    <rPh sb="0" eb="2">
      <t>ヒキワタシ</t>
    </rPh>
    <rPh sb="2" eb="3">
      <t>ビ</t>
    </rPh>
    <phoneticPr fontId="1"/>
  </si>
  <si>
    <t>①売主が現に居住している家屋やその家屋と共に譲渡する敷地</t>
  </si>
  <si>
    <t>②転居してから3年後の12月31日までに、居住していた家屋やその家屋と共に譲渡するする敷地(この間に貸付や事業用に供していても適用となる)</t>
  </si>
  <si>
    <t>③災害などにより居住していた家屋が滅失した時は、災害のあった日から3年を経過する日の属する年の12月31日までに、その敷地</t>
  </si>
  <si>
    <t>④転居後に家屋を取り壊した場合には、転居してから3年後の12月31日までか、取壊し後1年以内か、いずれか早い日までに譲渡する敷地(取壊し後にその敷地を貸し付けたり、事業の用に供したりすると適用外となる)</t>
  </si>
  <si>
    <t>居住用財産の確認</t>
    <rPh sb="0" eb="3">
      <t>キョジュウヨウ</t>
    </rPh>
    <rPh sb="3" eb="5">
      <t>ザイサン</t>
    </rPh>
    <rPh sb="6" eb="8">
      <t>カクニン</t>
    </rPh>
    <phoneticPr fontId="1"/>
  </si>
  <si>
    <t>売却額(消費税抜)</t>
    <rPh sb="0" eb="2">
      <t>バイキャク</t>
    </rPh>
    <rPh sb="2" eb="3">
      <t>ガク</t>
    </rPh>
    <rPh sb="4" eb="7">
      <t>ショウヒゼイ</t>
    </rPh>
    <rPh sb="7" eb="8">
      <t>ヌ</t>
    </rPh>
    <phoneticPr fontId="1"/>
  </si>
  <si>
    <t>取得費</t>
    <rPh sb="0" eb="2">
      <t>シュトク</t>
    </rPh>
    <rPh sb="2" eb="3">
      <t>ヒ</t>
    </rPh>
    <phoneticPr fontId="1"/>
  </si>
  <si>
    <t>譲渡価額</t>
    <rPh sb="0" eb="2">
      <t>ジョウト</t>
    </rPh>
    <rPh sb="2" eb="4">
      <t>カガク</t>
    </rPh>
    <phoneticPr fontId="1"/>
  </si>
  <si>
    <t>物件種別</t>
    <rPh sb="0" eb="2">
      <t>ブッケン</t>
    </rPh>
    <rPh sb="2" eb="4">
      <t>シュベツ</t>
    </rPh>
    <phoneticPr fontId="1"/>
  </si>
  <si>
    <t>耐用年数</t>
    <rPh sb="0" eb="2">
      <t>タイヨウ</t>
    </rPh>
    <rPh sb="2" eb="4">
      <t>ネンスウ</t>
    </rPh>
    <phoneticPr fontId="1"/>
  </si>
  <si>
    <t>償却率</t>
    <rPh sb="0" eb="3">
      <t>ショウキャクリツ</t>
    </rPh>
    <phoneticPr fontId="1"/>
  </si>
  <si>
    <t>木造戸建</t>
    <phoneticPr fontId="1"/>
  </si>
  <si>
    <t>自動計算</t>
  </si>
  <si>
    <t>金額</t>
    <rPh sb="0" eb="2">
      <t>キンガク</t>
    </rPh>
    <phoneticPr fontId="1"/>
  </si>
  <si>
    <t>印紙税</t>
    <rPh sb="0" eb="3">
      <t>インシゼイ</t>
    </rPh>
    <phoneticPr fontId="1"/>
  </si>
  <si>
    <t>抵当権抹消登録免許税</t>
    <rPh sb="0" eb="3">
      <t>テイトウケン</t>
    </rPh>
    <rPh sb="3" eb="5">
      <t>マッショウ</t>
    </rPh>
    <rPh sb="5" eb="7">
      <t>トウロク</t>
    </rPh>
    <rPh sb="7" eb="10">
      <t>メンキョゼイ</t>
    </rPh>
    <phoneticPr fontId="1"/>
  </si>
  <si>
    <t>不動産の個数</t>
    <rPh sb="0" eb="3">
      <t>フドウサン</t>
    </rPh>
    <rPh sb="4" eb="6">
      <t>コスウ</t>
    </rPh>
    <phoneticPr fontId="1"/>
  </si>
  <si>
    <t>売却不動産の地区</t>
    <rPh sb="0" eb="2">
      <t>バイキャク</t>
    </rPh>
    <rPh sb="2" eb="5">
      <t>フドウサン</t>
    </rPh>
    <rPh sb="6" eb="8">
      <t>チク</t>
    </rPh>
    <phoneticPr fontId="1"/>
  </si>
  <si>
    <t>北海道地区</t>
  </si>
  <si>
    <t>東北地区</t>
  </si>
  <si>
    <t>関東地区</t>
  </si>
  <si>
    <t>中部地区</t>
  </si>
  <si>
    <t>近畿地区</t>
  </si>
  <si>
    <t>中国地区</t>
  </si>
  <si>
    <t>四国地区</t>
  </si>
  <si>
    <t>九州地区</t>
  </si>
  <si>
    <t>司法委書士手数料</t>
    <rPh sb="0" eb="3">
      <t>シホウイ</t>
    </rPh>
    <rPh sb="3" eb="5">
      <t>ショシ</t>
    </rPh>
    <rPh sb="5" eb="8">
      <t>テスウリョウ</t>
    </rPh>
    <phoneticPr fontId="1"/>
  </si>
  <si>
    <t>その他費用</t>
    <rPh sb="2" eb="3">
      <t>タ</t>
    </rPh>
    <rPh sb="3" eb="5">
      <t>ヒヨウ</t>
    </rPh>
    <phoneticPr fontId="1"/>
  </si>
  <si>
    <t>任意値</t>
    <phoneticPr fontId="1"/>
  </si>
  <si>
    <t>3,000万円特別控除</t>
    <rPh sb="5" eb="7">
      <t>マンエン</t>
    </rPh>
    <rPh sb="7" eb="9">
      <t>トクベツ</t>
    </rPh>
    <rPh sb="9" eb="11">
      <t>コウジョ</t>
    </rPh>
    <phoneticPr fontId="1"/>
  </si>
  <si>
    <t>10年超軽減税率</t>
    <rPh sb="2" eb="3">
      <t>ネン</t>
    </rPh>
    <rPh sb="3" eb="4">
      <t>チョウ</t>
    </rPh>
    <rPh sb="4" eb="6">
      <t>ケイゲン</t>
    </rPh>
    <rPh sb="6" eb="8">
      <t>ゼイリツ</t>
    </rPh>
    <phoneticPr fontId="1"/>
  </si>
  <si>
    <t>所有期間判定日</t>
    <rPh sb="0" eb="2">
      <t>ショユウ</t>
    </rPh>
    <rPh sb="2" eb="4">
      <t>キカン</t>
    </rPh>
    <rPh sb="4" eb="6">
      <t>ハンテイ</t>
    </rPh>
    <rPh sb="6" eb="7">
      <t>ビ</t>
    </rPh>
    <phoneticPr fontId="1"/>
  </si>
  <si>
    <t>所有期間</t>
    <rPh sb="0" eb="2">
      <t>ショユウ</t>
    </rPh>
    <rPh sb="2" eb="4">
      <t>キカン</t>
    </rPh>
    <phoneticPr fontId="1"/>
  </si>
  <si>
    <t>税率種別</t>
    <rPh sb="0" eb="2">
      <t>ゼイリツ</t>
    </rPh>
    <rPh sb="2" eb="4">
      <t>シュベツ</t>
    </rPh>
    <phoneticPr fontId="1"/>
  </si>
  <si>
    <t>譲渡所得</t>
    <rPh sb="0" eb="2">
      <t>ジョウト</t>
    </rPh>
    <rPh sb="2" eb="4">
      <t>ショトク</t>
    </rPh>
    <phoneticPr fontId="1"/>
  </si>
  <si>
    <t>譲渡費用</t>
    <rPh sb="0" eb="2">
      <t>ジョウト</t>
    </rPh>
    <rPh sb="2" eb="4">
      <t>ヒヨウ</t>
    </rPh>
    <phoneticPr fontId="1"/>
  </si>
  <si>
    <t>譲渡価額ー取得費ー譲渡費用</t>
    <rPh sb="0" eb="2">
      <t>ジョウト</t>
    </rPh>
    <rPh sb="2" eb="4">
      <t>カガク</t>
    </rPh>
    <rPh sb="5" eb="7">
      <t>シュトク</t>
    </rPh>
    <rPh sb="7" eb="8">
      <t>ヒ</t>
    </rPh>
    <rPh sb="9" eb="11">
      <t>ジョウト</t>
    </rPh>
    <rPh sb="11" eb="13">
      <t>ヒヨウ</t>
    </rPh>
    <phoneticPr fontId="1"/>
  </si>
  <si>
    <t>特別控除適用後の譲渡所得</t>
    <rPh sb="0" eb="2">
      <t>トクベツ</t>
    </rPh>
    <rPh sb="2" eb="4">
      <t>コウジョ</t>
    </rPh>
    <rPh sb="4" eb="6">
      <t>テキヨウ</t>
    </rPh>
    <rPh sb="6" eb="7">
      <t>ゴ</t>
    </rPh>
    <rPh sb="8" eb="10">
      <t>ジョウト</t>
    </rPh>
    <rPh sb="10" eb="12">
      <t>ショトク</t>
    </rPh>
    <phoneticPr fontId="1"/>
  </si>
  <si>
    <t>短期譲渡所得</t>
    <rPh sb="0" eb="2">
      <t>タンキ</t>
    </rPh>
    <rPh sb="2" eb="4">
      <t>ジョウト</t>
    </rPh>
    <rPh sb="4" eb="6">
      <t>ショトク</t>
    </rPh>
    <phoneticPr fontId="1"/>
  </si>
  <si>
    <t>長期譲渡所得</t>
    <rPh sb="0" eb="2">
      <t>チョウキ</t>
    </rPh>
    <rPh sb="2" eb="4">
      <t>ジョウト</t>
    </rPh>
    <rPh sb="4" eb="6">
      <t>ショトク</t>
    </rPh>
    <phoneticPr fontId="1"/>
  </si>
  <si>
    <t>10年超軽減税率</t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</si>
  <si>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</si>
  <si>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</si>
  <si>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復興特別所得税</t>
    <rPh sb="0" eb="2">
      <t>フッコウ</t>
    </rPh>
    <rPh sb="2" eb="4">
      <t>トクベツ</t>
    </rPh>
    <rPh sb="4" eb="7">
      <t>ショトクゼイ</t>
    </rPh>
    <phoneticPr fontId="1"/>
  </si>
  <si>
    <t>⑤上記以外の家屋とその敷地</t>
    <phoneticPr fontId="1"/>
  </si>
  <si>
    <t>税金合計</t>
    <rPh sb="0" eb="2">
      <t>ゼイキン</t>
    </rPh>
    <rPh sb="2" eb="4">
      <t>ゴウケイ</t>
    </rPh>
    <phoneticPr fontId="1"/>
  </si>
  <si>
    <t>抵当権抹消関連費用</t>
    <rPh sb="0" eb="3">
      <t>テイトウケン</t>
    </rPh>
    <rPh sb="3" eb="5">
      <t>マッショウ</t>
    </rPh>
    <rPh sb="5" eb="7">
      <t>カンレン</t>
    </rPh>
    <rPh sb="7" eb="9">
      <t>ヒヨウ</t>
    </rPh>
    <phoneticPr fontId="1"/>
  </si>
  <si>
    <t>所得税合計</t>
    <rPh sb="0" eb="3">
      <t>ショトクゼイ</t>
    </rPh>
    <rPh sb="3" eb="5">
      <t>ゴウケイ</t>
    </rPh>
    <phoneticPr fontId="1"/>
  </si>
  <si>
    <t>所得税額</t>
    <rPh sb="0" eb="3">
      <t>ショトクゼイ</t>
    </rPh>
    <rPh sb="3" eb="4">
      <t>ガク</t>
    </rPh>
    <phoneticPr fontId="1"/>
  </si>
  <si>
    <t>内訳判別不能</t>
    <rPh sb="0" eb="2">
      <t>ウチワケ</t>
    </rPh>
    <rPh sb="2" eb="4">
      <t>ハンベツ</t>
    </rPh>
    <rPh sb="4" eb="6">
      <t>フノウ</t>
    </rPh>
    <phoneticPr fontId="1"/>
  </si>
  <si>
    <t>消費率</t>
    <rPh sb="0" eb="2">
      <t>ショウヒ</t>
    </rPh>
    <rPh sb="2" eb="3">
      <t>リツ</t>
    </rPh>
    <phoneticPr fontId="1"/>
  </si>
  <si>
    <t>購入日シリアル値</t>
    <rPh sb="0" eb="2">
      <t>コウニュウ</t>
    </rPh>
    <rPh sb="2" eb="3">
      <t>ビ</t>
    </rPh>
    <rPh sb="7" eb="8">
      <t>チ</t>
    </rPh>
    <phoneticPr fontId="1"/>
  </si>
  <si>
    <t>譲渡費用とならない支出</t>
    <rPh sb="0" eb="2">
      <t>ジョウト</t>
    </rPh>
    <rPh sb="2" eb="4">
      <t>ヒヨウ</t>
    </rPh>
    <rPh sb="9" eb="11">
      <t>シシュツ</t>
    </rPh>
    <phoneticPr fontId="1"/>
  </si>
  <si>
    <t>譲渡価額項目</t>
    <rPh sb="0" eb="2">
      <t>ジョウト</t>
    </rPh>
    <rPh sb="2" eb="4">
      <t>カガク</t>
    </rPh>
    <rPh sb="4" eb="6">
      <t>コウモク</t>
    </rPh>
    <phoneticPr fontId="1"/>
  </si>
  <si>
    <t>金額・日付</t>
    <rPh sb="0" eb="2">
      <t>キンガク</t>
    </rPh>
    <rPh sb="3" eb="5">
      <t>ヒヅケ</t>
    </rPh>
    <phoneticPr fontId="1"/>
  </si>
  <si>
    <t>取得費項目</t>
    <rPh sb="0" eb="2">
      <t>シュトク</t>
    </rPh>
    <rPh sb="2" eb="3">
      <t>ヒ</t>
    </rPh>
    <rPh sb="3" eb="5">
      <t>コウモク</t>
    </rPh>
    <phoneticPr fontId="1"/>
  </si>
  <si>
    <t>購入額</t>
    <rPh sb="0" eb="2">
      <t>コウニュウ</t>
    </rPh>
    <rPh sb="2" eb="3">
      <t>ガク</t>
    </rPh>
    <phoneticPr fontId="1"/>
  </si>
  <si>
    <t>購入日(引渡日)</t>
    <rPh sb="0" eb="2">
      <t>コウニュウ</t>
    </rPh>
    <rPh sb="2" eb="3">
      <t>ビ</t>
    </rPh>
    <rPh sb="4" eb="6">
      <t>ヒキワタシ</t>
    </rPh>
    <rPh sb="6" eb="7">
      <t>ビ</t>
    </rPh>
    <phoneticPr fontId="1"/>
  </si>
  <si>
    <t>土地購入額</t>
    <rPh sb="0" eb="2">
      <t>トチ</t>
    </rPh>
    <rPh sb="2" eb="4">
      <t>コウニュウ</t>
    </rPh>
    <rPh sb="4" eb="5">
      <t>ガク</t>
    </rPh>
    <phoneticPr fontId="1"/>
  </si>
  <si>
    <t>建物購入額</t>
    <rPh sb="0" eb="2">
      <t>タテモノ</t>
    </rPh>
    <rPh sb="2" eb="4">
      <t>コウニュウ</t>
    </rPh>
    <rPh sb="4" eb="5">
      <t>ガク</t>
    </rPh>
    <phoneticPr fontId="1"/>
  </si>
  <si>
    <t>償却期間</t>
    <rPh sb="0" eb="2">
      <t>ショウキャク</t>
    </rPh>
    <rPh sb="2" eb="4">
      <t>キカン</t>
    </rPh>
    <phoneticPr fontId="1"/>
  </si>
  <si>
    <t>償却率</t>
    <rPh sb="0" eb="3">
      <t>ショウキャクリツ</t>
    </rPh>
    <phoneticPr fontId="1"/>
  </si>
  <si>
    <t>耐用年数</t>
    <rPh sb="0" eb="2">
      <t>タイヨウ</t>
    </rPh>
    <rPh sb="2" eb="4">
      <t>ネンスウ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</si>
  <si>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</si>
  <si>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取得費</t>
    <rPh sb="0" eb="2">
      <t>シュトク</t>
    </rPh>
    <rPh sb="2" eb="3">
      <t>ヒ</t>
    </rPh>
    <phoneticPr fontId="1"/>
  </si>
  <si>
    <t>譲渡費用項目</t>
    <rPh sb="0" eb="2">
      <t>ジョウト</t>
    </rPh>
    <rPh sb="2" eb="4">
      <t>ヒヨウ</t>
    </rPh>
    <rPh sb="4" eb="6">
      <t>コウモク</t>
    </rPh>
    <phoneticPr fontId="1"/>
  </si>
  <si>
    <t>金額</t>
    <rPh sb="0" eb="2">
      <t>キンガク</t>
    </rPh>
    <phoneticPr fontId="1"/>
  </si>
  <si>
    <t>仲介手数料</t>
    <rPh sb="0" eb="2">
      <t>チュウカイ</t>
    </rPh>
    <rPh sb="2" eb="5">
      <t>テスウリョウ</t>
    </rPh>
    <phoneticPr fontId="1"/>
  </si>
  <si>
    <t>印紙税</t>
    <rPh sb="0" eb="3">
      <t>インシゼイ</t>
    </rPh>
    <phoneticPr fontId="1"/>
  </si>
  <si>
    <t>その他費用</t>
    <rPh sb="2" eb="3">
      <t>タ</t>
    </rPh>
    <rPh sb="3" eb="5">
      <t>ヒヨウ</t>
    </rPh>
    <phoneticPr fontId="1"/>
  </si>
  <si>
    <t>譲渡費用合計</t>
    <rPh sb="0" eb="2">
      <t>ジョウト</t>
    </rPh>
    <rPh sb="2" eb="4">
      <t>ヒヨウ</t>
    </rPh>
    <rPh sb="4" eb="6">
      <t>ゴウケイ</t>
    </rPh>
    <phoneticPr fontId="1"/>
  </si>
  <si>
    <t>税金計算</t>
    <rPh sb="0" eb="2">
      <t>ゼイキン</t>
    </rPh>
    <rPh sb="2" eb="4">
      <t>ケイサン</t>
    </rPh>
    <phoneticPr fontId="1"/>
  </si>
  <si>
    <t>税金項目</t>
    <rPh sb="0" eb="2">
      <t>ゼイキン</t>
    </rPh>
    <rPh sb="2" eb="4">
      <t>コウモク</t>
    </rPh>
    <phoneticPr fontId="1"/>
  </si>
  <si>
    <t>その他支出</t>
    <rPh sb="2" eb="3">
      <t>タ</t>
    </rPh>
    <rPh sb="3" eb="5">
      <t>シシュツ</t>
    </rPh>
    <phoneticPr fontId="1"/>
  </si>
  <si>
    <t>支出項目</t>
    <rPh sb="0" eb="2">
      <t>シシュツ</t>
    </rPh>
    <rPh sb="2" eb="4">
      <t>コウモク</t>
    </rPh>
    <phoneticPr fontId="1"/>
  </si>
  <si>
    <t>金額・区分</t>
    <rPh sb="0" eb="2">
      <t>キンガク</t>
    </rPh>
    <rPh sb="3" eb="5">
      <t>クブン</t>
    </rPh>
    <phoneticPr fontId="1"/>
  </si>
  <si>
    <t>値選択</t>
    <rPh sb="0" eb="1">
      <t>アタイ</t>
    </rPh>
    <rPh sb="1" eb="3">
      <t>センタク</t>
    </rPh>
    <phoneticPr fontId="1"/>
  </si>
  <si>
    <t>任意値入力</t>
    <rPh sb="0" eb="2">
      <t>ニンイ</t>
    </rPh>
    <rPh sb="2" eb="3">
      <t>チ</t>
    </rPh>
    <rPh sb="3" eb="5">
      <t>ニュウリョク</t>
    </rPh>
    <phoneticPr fontId="1"/>
  </si>
  <si>
    <t>金額・適用</t>
    <rPh sb="0" eb="2">
      <t>キンガク</t>
    </rPh>
    <rPh sb="3" eb="5">
      <t>テキヨウ</t>
    </rPh>
    <phoneticPr fontId="1"/>
  </si>
  <si>
    <t>手残り</t>
    <rPh sb="0" eb="1">
      <t>テ</t>
    </rPh>
    <rPh sb="1" eb="2">
      <t>ノコ</t>
    </rPh>
    <phoneticPr fontId="1"/>
  </si>
  <si>
    <t>売却額</t>
    <rPh sb="0" eb="2">
      <t>バイキャク</t>
    </rPh>
    <rPh sb="2" eb="3">
      <t>ガク</t>
    </rPh>
    <phoneticPr fontId="1"/>
  </si>
  <si>
    <t>税金</t>
    <rPh sb="0" eb="2">
      <t>ゼイキン</t>
    </rPh>
    <phoneticPr fontId="1"/>
  </si>
  <si>
    <t>その他支出</t>
    <rPh sb="2" eb="3">
      <t>タ</t>
    </rPh>
    <rPh sb="3" eb="5">
      <t>シシュツ</t>
    </rPh>
    <phoneticPr fontId="1"/>
  </si>
  <si>
    <t>最終手残り</t>
    <rPh sb="0" eb="2">
      <t>サイシュウ</t>
    </rPh>
    <rPh sb="2" eb="3">
      <t>テ</t>
    </rPh>
    <rPh sb="3" eb="4">
      <t>ノコ</t>
    </rPh>
    <phoneticPr fontId="1"/>
  </si>
  <si>
    <t>逆算土地価格</t>
    <rPh sb="0" eb="2">
      <t>ギャクサン</t>
    </rPh>
    <rPh sb="2" eb="4">
      <t>トチ</t>
    </rPh>
    <rPh sb="4" eb="6">
      <t>カカク</t>
    </rPh>
    <phoneticPr fontId="1"/>
  </si>
  <si>
    <t>逆算建物価格</t>
    <rPh sb="0" eb="2">
      <t>ギャクサン</t>
    </rPh>
    <rPh sb="2" eb="4">
      <t>タテモノ</t>
    </rPh>
    <rPh sb="4" eb="6">
      <t>カカク</t>
    </rPh>
    <phoneticPr fontId="1"/>
  </si>
  <si>
    <t>内訳が判明している場合</t>
    <rPh sb="0" eb="2">
      <t>ウチワケ</t>
    </rPh>
    <rPh sb="3" eb="5">
      <t>ハンメイ</t>
    </rPh>
    <rPh sb="9" eb="11">
      <t>バアイ</t>
    </rPh>
    <phoneticPr fontId="1"/>
  </si>
  <si>
    <t>購入額の入力</t>
    <rPh sb="0" eb="2">
      <t>コウニュウ</t>
    </rPh>
    <rPh sb="2" eb="3">
      <t>ガク</t>
    </rPh>
    <rPh sb="4" eb="6">
      <t>ニュウリョク</t>
    </rPh>
    <phoneticPr fontId="1"/>
  </si>
  <si>
    <t>総額だけ判明している場合(消費税から逆算)</t>
    <rPh sb="10" eb="12">
      <t>バアイ</t>
    </rPh>
    <rPh sb="13" eb="16">
      <t>ショウヒゼイ</t>
    </rPh>
    <rPh sb="18" eb="20">
      <t>ギャクサン</t>
    </rPh>
    <phoneticPr fontId="1"/>
  </si>
  <si>
    <t>購入時の消費税率</t>
    <rPh sb="0" eb="2">
      <t>コウニュウ</t>
    </rPh>
    <rPh sb="2" eb="3">
      <t>ジ</t>
    </rPh>
    <rPh sb="4" eb="7">
      <t>ショウヒゼイ</t>
    </rPh>
    <rPh sb="7" eb="8">
      <t>リツ</t>
    </rPh>
    <phoneticPr fontId="1"/>
  </si>
  <si>
    <t>居住用財産の判別</t>
    <rPh sb="0" eb="3">
      <t>キョジュウヨウ</t>
    </rPh>
    <rPh sb="3" eb="5">
      <t>ザイサン</t>
    </rPh>
    <rPh sb="6" eb="8">
      <t>ハンベツ</t>
    </rPh>
    <phoneticPr fontId="1"/>
  </si>
  <si>
    <t>Copyright growprofit All rights reserved.</t>
    <phoneticPr fontId="1"/>
  </si>
  <si>
    <t>不動産売却税金シミュレーション</t>
    <rPh sb="0" eb="3">
      <t>フドウサン</t>
    </rPh>
    <rPh sb="3" eb="5">
      <t>バイキャク</t>
    </rPh>
    <rPh sb="5" eb="7">
      <t>ゼイキン</t>
    </rPh>
    <phoneticPr fontId="1"/>
  </si>
  <si>
    <t>【注意事項】
買い替えで購入物件で住宅ローン控除を利用する場合、「3,000万円特別控除」および「所有期間10年超の軽減税率」の適用はできません。
購入物件で住宅ローン控除を利用する場合は、「⑤上記以外の家屋とその敷地」を選択するようにして下さい。</t>
    <rPh sb="74" eb="76">
      <t>コウニュウ</t>
    </rPh>
    <rPh sb="76" eb="78">
      <t>ブッケン</t>
    </rPh>
    <phoneticPr fontId="1"/>
  </si>
  <si>
    <t>使い方：ブルーのセルだけを入力または選択するようにしてください。</t>
    <rPh sb="0" eb="1">
      <t>ツカ</t>
    </rPh>
    <rPh sb="2" eb="3">
      <t>カタ</t>
    </rPh>
    <rPh sb="13" eb="15">
      <t>ニュウリョク</t>
    </rPh>
    <rPh sb="18" eb="20">
      <t>センタク</t>
    </rPh>
    <phoneticPr fontId="1"/>
  </si>
  <si>
    <t>内訳が判明している</t>
  </si>
  <si>
    <t>鉄筋ｺﾝｸﾘｰﾄ造ﾏﾝｼｮﾝ</t>
    <phoneticPr fontId="1"/>
  </si>
  <si>
    <t>鉄筋ｺﾝｸﾘｰﾄ造ﾏﾝｼｮﾝ</t>
  </si>
  <si>
    <t>本エクセルは、売却前に利用する簡易シミュレーション用であり、確定申告時の税金計算を保証するものではありません。
固定資産税精算金等を譲渡価額に加算していません。
当社は確定申告の責任は負いかねますので、確定申告をする際は、必ず税務署や税理士に確認した上で申告するようにして下さい。</t>
    <rPh sb="56" eb="58">
      <t>コテイ</t>
    </rPh>
    <rPh sb="58" eb="61">
      <t>シサンゼイ</t>
    </rPh>
    <rPh sb="61" eb="64">
      <t>セイサンキン</t>
    </rPh>
    <rPh sb="64" eb="65">
      <t>トウ</t>
    </rPh>
    <rPh sb="66" eb="68">
      <t>ジョウト</t>
    </rPh>
    <rPh sb="68" eb="70">
      <t>カガク</t>
    </rPh>
    <rPh sb="71" eb="73">
      <t>カサン</t>
    </rPh>
    <phoneticPr fontId="1"/>
  </si>
  <si>
    <t>住宅ローン残債</t>
    <rPh sb="0" eb="2">
      <t>ジュウタク</t>
    </rPh>
    <rPh sb="5" eb="7">
      <t>ザンサイ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</si>
</sst>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0.0_);[Red]\(0.0\)"/>
    <numFmt numFmtId="178" formatCode="#,##0&quot;年&quot;"/>
    <numFmt numFmtId="179" formatCode="0.000_);[Red]\(0.000\)"/>
    <numFmt numFmtId="180" formatCode="#,##0&quot;個&quot;"/>
    <numFmt numFmtId="181" formatCode="0.0%"/>
    <numFmt numFmtId="182" formatCode="0_);[Red]\(0\)"/>
  </numFmts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b/>
      <sz val="11"/>
      <color theme="0"/>
      <name val="Yu Gothic"/>
      <family val="3"/>
      <charset val="128"/>
      <scheme val="minor"/>
    </font>
    <font>
      <b/>
      <u/>
      <sz val="18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sz val="10.5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shrinkToFit="1"/>
    </xf>
    <xf numFmtId="176" fontId="0" fillId="0" borderId="0" xfId="0" applyNumberFormat="1" applyAlignment="1">
      <alignment shrinkToFit="1"/>
    </xf>
    <xf numFmtId="178" fontId="0" fillId="0" borderId="0" xfId="0" applyNumberFormat="1" applyAlignment="1">
      <alignment shrinkToFit="1"/>
    </xf>
    <xf numFmtId="0" fontId="0" fillId="0" borderId="0" xfId="0" applyAlignment="1">
      <alignment horizontal="right" shrinkToFit="1"/>
    </xf>
    <xf numFmtId="3" fontId="0" fillId="0" borderId="0" xfId="0" applyNumberFormat="1" applyAlignment="1">
      <alignment shrinkToFit="1"/>
    </xf>
    <xf numFmtId="58" fontId="0" fillId="0" borderId="0" xfId="0" applyNumberFormat="1" applyAlignment="1">
      <alignment shrinkToFit="1"/>
    </xf>
    <xf numFmtId="0" fontId="0" fillId="0" borderId="0" xfId="0" applyAlignment="1">
      <alignment horizontal="center" vertical="center" shrinkToFit="1"/>
    </xf>
    <xf numFmtId="181" fontId="0" fillId="0" borderId="0" xfId="0" applyNumberFormat="1" applyAlignment="1">
      <alignment shrinkToFit="1"/>
    </xf>
    <xf numFmtId="9" fontId="0" fillId="0" borderId="0" xfId="0" applyNumberFormat="1" applyAlignment="1">
      <alignment shrinkToFit="1"/>
    </xf>
    <xf numFmtId="182" fontId="0" fillId="0" borderId="0" xfId="0" applyNumberFormat="1" applyAlignment="1">
      <alignment shrinkToFit="1"/>
    </xf>
    <xf numFmtId="0" fontId="3" fillId="3" borderId="1" xfId="0" applyFont="1" applyFill="1" applyBorder="1" applyAlignment="1">
      <alignment horizontal="left" shrinkToFit="1"/>
    </xf>
    <xf numFmtId="0" fontId="3" fillId="3" borderId="1" xfId="0" applyFont="1" applyFill="1" applyBorder="1" applyAlignment="1">
      <alignment shrinkToFit="1"/>
    </xf>
    <xf numFmtId="0" fontId="3" fillId="3" borderId="1" xfId="0" applyFont="1" applyFill="1" applyBorder="1" applyAlignment="1">
      <alignment horizontal="center" shrinkToFit="1"/>
    </xf>
    <xf numFmtId="0" fontId="0" fillId="2" borderId="1" xfId="0" applyFill="1" applyBorder="1" applyAlignment="1" applyProtection="1">
      <alignment horizontal="right" shrinkToFit="1"/>
      <protection locked="0"/>
    </xf>
    <xf numFmtId="176" fontId="0" fillId="2" borderId="1" xfId="0" applyNumberFormat="1" applyFill="1" applyBorder="1" applyAlignment="1" applyProtection="1">
      <alignment shrinkToFit="1"/>
      <protection locked="0"/>
    </xf>
    <xf numFmtId="58" fontId="0" fillId="2" borderId="1" xfId="0" applyNumberFormat="1" applyFill="1" applyBorder="1" applyAlignment="1" applyProtection="1">
      <alignment shrinkToFit="1"/>
      <protection locked="0"/>
    </xf>
    <xf numFmtId="58" fontId="0" fillId="0" borderId="1" xfId="0" applyNumberFormat="1" applyBorder="1" applyAlignment="1">
      <alignment shrinkToFit="1"/>
    </xf>
    <xf numFmtId="176" fontId="0" fillId="0" borderId="1" xfId="0" applyNumberFormat="1" applyBorder="1" applyAlignment="1">
      <alignment shrinkToFit="1"/>
    </xf>
    <xf numFmtId="176" fontId="0" fillId="0" borderId="1" xfId="0" applyNumberFormat="1" applyBorder="1" applyAlignment="1">
      <alignment horizontal="right" shrinkToFit="1"/>
    </xf>
    <xf numFmtId="177" fontId="0" fillId="0" borderId="1" xfId="0" applyNumberFormat="1" applyBorder="1" applyAlignment="1">
      <alignment shrinkToFit="1"/>
    </xf>
    <xf numFmtId="179" fontId="0" fillId="0" borderId="1" xfId="0" applyNumberFormat="1" applyBorder="1" applyAlignment="1">
      <alignment shrinkToFit="1"/>
    </xf>
    <xf numFmtId="178" fontId="0" fillId="0" borderId="1" xfId="0" applyNumberFormat="1" applyBorder="1" applyAlignment="1">
      <alignment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right" vertical="center" shrinkToFit="1"/>
    </xf>
    <xf numFmtId="176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horizontal="right" shrinkToFit="1"/>
    </xf>
    <xf numFmtId="0" fontId="3" fillId="3" borderId="1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 shrinkToFit="1"/>
    </xf>
    <xf numFmtId="180" fontId="0" fillId="2" borderId="1" xfId="0" applyNumberFormat="1" applyFill="1" applyBorder="1" applyAlignment="1" applyProtection="1">
      <alignment shrinkToFit="1"/>
      <protection locked="0"/>
    </xf>
    <xf numFmtId="180" fontId="0" fillId="2" borderId="1" xfId="0" applyNumberFormat="1" applyFill="1" applyBorder="1" applyAlignment="1" applyProtection="1">
      <alignment horizontal="right" shrinkToFit="1"/>
      <protection locked="0"/>
    </xf>
    <xf numFmtId="0" fontId="0" fillId="0" borderId="1" xfId="0" applyBorder="1" applyAlignment="1">
      <alignment horizontal="center" shrinkToFit="1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0" borderId="7" xfId="0" applyBorder="1" applyAlignment="1">
      <alignment shrinkToFit="1"/>
    </xf>
    <xf numFmtId="9" fontId="0" fillId="0" borderId="1" xfId="0" applyNumberFormat="1" applyBorder="1" applyAlignment="1">
      <alignment shrinkToFit="1"/>
    </xf>
    <xf numFmtId="0" fontId="2" fillId="0" borderId="11" xfId="0" applyFont="1" applyBorder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14" xfId="0" applyFont="1" applyBorder="1" applyAlignment="1">
      <alignment vertical="center" wrapText="1" shrinkToFit="1"/>
    </xf>
    <xf numFmtId="0" fontId="6" fillId="0" borderId="14" xfId="0" applyFont="1" applyBorder="1" applyAlignment="1">
      <alignment vertical="center" wrapText="1" shrinkToFit="1"/>
    </xf>
    <xf numFmtId="0" fontId="6" fillId="0" borderId="0" xfId="0" applyFont="1" applyAlignment="1">
      <alignment vertical="center" wrapText="1" shrinkToFit="1"/>
    </xf>
    <xf numFmtId="0" fontId="7" fillId="0" borderId="0" xfId="0" applyFont="1" applyAlignment="1">
      <alignment horizontal="left" vertical="top" wrapText="1" shrinkToFit="1"/>
    </xf>
    <xf numFmtId="0" fontId="7" fillId="0" borderId="0" xfId="0" applyFont="1" applyAlignment="1">
      <alignment horizontal="left" vertical="top" shrinkToFit="1"/>
    </xf>
    <xf numFmtId="0" fontId="7" fillId="0" borderId="15" xfId="0" applyFont="1" applyBorder="1" applyAlignment="1">
      <alignment horizontal="left" vertical="top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0" fillId="0" borderId="0" xfId="0" applyAlignment="1">
      <alignment horizontal="right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 applyProtection="1">
      <alignment horizontal="left" vertical="center" wrapText="1" shrinkToFit="1"/>
      <protection locked="0"/>
    </xf>
    <xf numFmtId="0" fontId="2" fillId="2" borderId="12" xfId="0" applyFont="1" applyFill="1" applyBorder="1" applyAlignment="1" applyProtection="1">
      <alignment horizontal="left" vertical="center" wrapText="1" shrinkToFit="1"/>
      <protection locked="0"/>
    </xf>
    <xf numFmtId="0" fontId="2" fillId="2" borderId="13" xfId="0" applyFont="1" applyFill="1" applyBorder="1" applyAlignment="1" applyProtection="1">
      <alignment horizontal="left" vertical="center" wrapText="1" shrinkToFit="1"/>
      <protection locked="0"/>
    </xf>
    <xf numFmtId="0" fontId="2" fillId="2" borderId="6" xfId="0" applyFont="1" applyFill="1" applyBorder="1" applyAlignment="1" applyProtection="1">
      <alignment horizontal="left" vertical="center" wrapText="1" shrinkToFit="1"/>
      <protection locked="0"/>
    </xf>
    <xf numFmtId="0" fontId="3" fillId="3" borderId="8" xfId="0" applyFont="1" applyFill="1" applyBorder="1" applyAlignment="1">
      <alignment horizontal="center" shrinkToFit="1"/>
    </xf>
    <xf numFmtId="0" fontId="3" fillId="3" borderId="9" xfId="0" applyFont="1" applyFill="1" applyBorder="1" applyAlignment="1">
      <alignment horizontal="center" shrinkToFit="1"/>
    </xf>
    <xf numFmtId="0" fontId="2" fillId="0" borderId="10" xfId="0" applyFont="1" applyBorder="1" applyAlignment="1">
      <alignment horizontal="left" vertical="top" wrapText="1" shrinkToFit="1"/>
    </xf>
    <xf numFmtId="0" fontId="2" fillId="0" borderId="12" xfId="0" applyFont="1" applyBorder="1" applyAlignment="1">
      <alignment horizontal="left" vertical="top" wrapText="1" shrinkToFit="1"/>
    </xf>
    <xf numFmtId="0" fontId="2" fillId="0" borderId="11" xfId="0" applyFont="1" applyBorder="1" applyAlignment="1">
      <alignment horizontal="left" vertical="top" wrapText="1" shrinkToFit="1"/>
    </xf>
    <xf numFmtId="0" fontId="2" fillId="0" borderId="5" xfId="0" applyFont="1" applyBorder="1" applyAlignment="1">
      <alignment horizontal="left" vertical="top" wrapText="1" shrinkToFit="1"/>
    </xf>
    <xf numFmtId="0" fontId="2" fillId="0" borderId="13" xfId="0" applyFont="1" applyBorder="1" applyAlignment="1">
      <alignment horizontal="left" vertical="top" wrapText="1" shrinkToFit="1"/>
    </xf>
    <xf numFmtId="0" fontId="2" fillId="0" borderId="6" xfId="0" applyFont="1" applyBorder="1" applyAlignment="1">
      <alignment horizontal="left" vertical="top" wrapText="1" shrinkToFit="1"/>
    </xf>
    <xf numFmtId="0" fontId="0" fillId="0" borderId="11" xfId="0" applyBorder="1" applyAlignment="1">
      <alignment horizontal="left" shrinkToFit="1"/>
    </xf>
    <xf numFmtId="0" fontId="0" fillId="0" borderId="0" xfId="0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0</xdr:row>
      <xdr:rowOff>45128</xdr:rowOff>
    </xdr:from>
    <xdr:to>
      <xdr:col>5</xdr:col>
      <xdr:colOff>1533525</xdr:colOff>
      <xdr:row>0</xdr:row>
      <xdr:rowOff>342900</xdr:rowOff>
    </xdr:to>
    <xdr:pic>
      <xdr:nvPicPr>
        <xdr:cNvPr id="2" name="図 1" descr="C:\ホームページ\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45128"/>
          <a:ext cx="1314450" cy="297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95"/>
  <sheetViews>
    <sheetView showGridLines="0" tabSelected="1" view="pageBreakPreview" zoomScale="145" zoomScaleNormal="100" zoomScaleSheetLayoutView="145" workbookViewId="0">
      <selection activeCell="F53" sqref="F53"/>
    </sheetView>
  </sheetViews>
  <sheetFormatPr defaultRowHeight="18.75"/>
  <cols>
    <col min="1" max="1" width="8.75" style="1" customWidth="1"/>
    <col min="2" max="2" width="9" style="9"/>
    <col min="3" max="3" width="27" style="1" customWidth="1"/>
    <col min="4" max="4" width="20.5" style="1" customWidth="1"/>
    <col min="5" max="5" width="14.875" style="1" customWidth="1"/>
    <col min="6" max="6" width="21.75" style="1" customWidth="1"/>
    <col min="7" max="7" width="21.125" style="1" customWidth="1"/>
    <col min="8" max="16384" width="9" style="1"/>
  </cols>
  <sheetData>
    <row r="1" spans="2:6" ht="30">
      <c r="B1" s="39" t="s">
        <v>93</v>
      </c>
    </row>
    <row r="2" spans="2:6">
      <c r="F2" s="40" t="s">
        <v>95</v>
      </c>
    </row>
    <row r="3" spans="2:6">
      <c r="B3" s="47" t="s">
        <v>8</v>
      </c>
      <c r="C3" s="13" t="s">
        <v>54</v>
      </c>
      <c r="D3" s="15" t="s">
        <v>55</v>
      </c>
      <c r="E3" s="44" t="s">
        <v>99</v>
      </c>
      <c r="F3" s="45"/>
    </row>
    <row r="4" spans="2:6">
      <c r="B4" s="47"/>
      <c r="C4" s="14" t="s">
        <v>9</v>
      </c>
      <c r="D4" s="16" t="s">
        <v>98</v>
      </c>
      <c r="E4" s="45"/>
      <c r="F4" s="45"/>
    </row>
    <row r="5" spans="2:6">
      <c r="B5" s="47"/>
      <c r="C5" s="14" t="s">
        <v>6</v>
      </c>
      <c r="D5" s="17">
        <v>35000000</v>
      </c>
      <c r="E5" s="45"/>
      <c r="F5" s="45"/>
    </row>
    <row r="6" spans="2:6">
      <c r="B6" s="47"/>
      <c r="C6" s="14" t="s">
        <v>0</v>
      </c>
      <c r="D6" s="18">
        <v>43555</v>
      </c>
      <c r="E6" s="45"/>
      <c r="F6" s="45"/>
    </row>
    <row r="7" spans="2:6">
      <c r="B7" s="47"/>
      <c r="C7" s="14" t="s">
        <v>32</v>
      </c>
      <c r="D7" s="19">
        <f>DATE(YEAR(D6),1,1)</f>
        <v>43466</v>
      </c>
      <c r="E7" s="45"/>
      <c r="F7" s="45"/>
    </row>
    <row r="8" spans="2:6">
      <c r="D8" s="8"/>
      <c r="E8" s="46"/>
      <c r="F8" s="46"/>
    </row>
    <row r="9" spans="2:6">
      <c r="B9" s="52" t="s">
        <v>7</v>
      </c>
      <c r="C9" s="13" t="s">
        <v>56</v>
      </c>
      <c r="D9" s="15" t="s">
        <v>55</v>
      </c>
      <c r="E9" s="59" t="s">
        <v>88</v>
      </c>
      <c r="F9" s="60"/>
    </row>
    <row r="10" spans="2:6">
      <c r="B10" s="53"/>
      <c r="C10" s="13" t="s">
        <v>57</v>
      </c>
      <c r="D10" s="16" t="s">
        <v>96</v>
      </c>
      <c r="E10" s="59" t="s">
        <v>87</v>
      </c>
      <c r="F10" s="60"/>
    </row>
    <row r="11" spans="2:6">
      <c r="B11" s="53"/>
      <c r="C11" s="13" t="s">
        <v>59</v>
      </c>
      <c r="D11" s="21">
        <f>IF(D10="内訳が判明している",F11,IF(D10="総額だけ判明している",F14,"-"))</f>
        <v>30000000</v>
      </c>
      <c r="E11" s="28" t="str">
        <f>IF(D10="内訳が判明している","土地価格を入力→","入力不要→")</f>
        <v>土地価格を入力→</v>
      </c>
      <c r="F11" s="17">
        <v>30000000</v>
      </c>
    </row>
    <row r="12" spans="2:6">
      <c r="B12" s="53"/>
      <c r="C12" s="13" t="s">
        <v>60</v>
      </c>
      <c r="D12" s="21">
        <f>IF(D10="内訳が判明している",F12,IF(D10="総額だけ判明している",F15,"-"))</f>
        <v>20000000</v>
      </c>
      <c r="E12" s="28" t="str">
        <f>IF(D10="内訳が判明している","建物価格を入力→","入力不要→")</f>
        <v>建物価格を入力→</v>
      </c>
      <c r="F12" s="17">
        <v>20000000</v>
      </c>
    </row>
    <row r="13" spans="2:6">
      <c r="B13" s="53"/>
      <c r="C13" s="13" t="s">
        <v>58</v>
      </c>
      <c r="D13" s="18">
        <v>36617</v>
      </c>
      <c r="E13" s="59" t="s">
        <v>89</v>
      </c>
      <c r="F13" s="60"/>
    </row>
    <row r="14" spans="2:6">
      <c r="B14" s="53"/>
      <c r="C14" s="13" t="s">
        <v>61</v>
      </c>
      <c r="D14" s="22">
        <f>ROUND(DATEDIF(D13,D6,"m")/12,0)</f>
        <v>19</v>
      </c>
      <c r="E14" s="28" t="s">
        <v>85</v>
      </c>
      <c r="F14" s="20">
        <f>F16-F15</f>
        <v>0</v>
      </c>
    </row>
    <row r="15" spans="2:6">
      <c r="B15" s="53"/>
      <c r="C15" s="13" t="s">
        <v>62</v>
      </c>
      <c r="D15" s="23">
        <f>VLOOKUP(D4,E66:F67,2,FALSE)</f>
        <v>1.4999999999999999E-2</v>
      </c>
      <c r="E15" s="28" t="s">
        <v>86</v>
      </c>
      <c r="F15" s="20">
        <f>ROUNDUP(F17/F18,0)</f>
        <v>0</v>
      </c>
    </row>
    <row r="16" spans="2:6">
      <c r="B16" s="53"/>
      <c r="C16" s="13" t="s">
        <v>63</v>
      </c>
      <c r="D16" s="24">
        <f>VLOOKUP(D4,E66:G67,3,FALSE)</f>
        <v>70</v>
      </c>
      <c r="E16" s="28" t="str">
        <f>IF(D10="総額だけ判明している","税抜総額を入力→","入力不要→")</f>
        <v>入力不要→</v>
      </c>
      <c r="F16" s="17"/>
    </row>
    <row r="17" spans="2:6">
      <c r="B17" s="53"/>
      <c r="C17" s="13" t="s">
        <v>64</v>
      </c>
      <c r="D17" s="21">
        <f>IF(D10="総額も不明である","-",IF(D14&gt;D16,ROUNDDOWN(D12*0.95,0),ROUNDDOWN(D12*0.9*D15*D14,0)))</f>
        <v>5130000</v>
      </c>
      <c r="E17" s="28" t="str">
        <f>IF(D10="総額だけ判明している","消費税額を入力→","入力不要→")</f>
        <v>入力不要→</v>
      </c>
      <c r="F17" s="17"/>
    </row>
    <row r="18" spans="2:6">
      <c r="B18" s="53"/>
      <c r="C18" s="13" t="s">
        <v>65</v>
      </c>
      <c r="D18" s="20">
        <f>IF(D10="総額も不明である",D5*0.05,(D11+D12-D17))</f>
        <v>44870000</v>
      </c>
      <c r="E18" s="28" t="s">
        <v>90</v>
      </c>
      <c r="F18" s="36">
        <f>INDEX(G72:G76,COUNTIF(F72:F76,"&lt;"&amp;F71)+1)</f>
        <v>0.05</v>
      </c>
    </row>
    <row r="20" spans="2:6">
      <c r="B20" s="48" t="s">
        <v>36</v>
      </c>
      <c r="C20" s="13" t="s">
        <v>66</v>
      </c>
      <c r="D20" s="15" t="s">
        <v>67</v>
      </c>
      <c r="E20" s="15" t="s">
        <v>77</v>
      </c>
      <c r="F20" s="15" t="s">
        <v>78</v>
      </c>
    </row>
    <row r="21" spans="2:6">
      <c r="B21" s="48"/>
      <c r="C21" s="13" t="s">
        <v>68</v>
      </c>
      <c r="D21" s="20">
        <f>IF(E21="自動計算",IF(D5&gt;4000000,ROUNDDOWN(D5*0.03+60000,0),IF(D5&gt;2000000,ROUNDDOWN(D5*0.04+20000,0),ROUNDDOWN(D5*0.05,0))),F21)</f>
        <v>1110000</v>
      </c>
      <c r="E21" s="34" t="s">
        <v>13</v>
      </c>
      <c r="F21" s="17"/>
    </row>
    <row r="22" spans="2:6">
      <c r="B22" s="48"/>
      <c r="C22" s="13" t="s">
        <v>69</v>
      </c>
      <c r="D22" s="20">
        <f>IF(E22="自動計算",INDEX(D72:D81,COUNTIF(C72:C81,"&lt;"&amp;D5)+1),F22)</f>
        <v>10000</v>
      </c>
      <c r="E22" s="34" t="s">
        <v>13</v>
      </c>
      <c r="F22" s="17"/>
    </row>
    <row r="23" spans="2:6">
      <c r="B23" s="48"/>
      <c r="C23" s="13" t="s">
        <v>70</v>
      </c>
      <c r="D23" s="20">
        <f>F23</f>
        <v>0</v>
      </c>
      <c r="E23" s="33" t="s">
        <v>29</v>
      </c>
      <c r="F23" s="17"/>
    </row>
    <row r="24" spans="2:6">
      <c r="B24" s="48"/>
      <c r="C24" s="13" t="s">
        <v>71</v>
      </c>
      <c r="D24" s="20">
        <f>SUM(D21:D23)</f>
        <v>1120000</v>
      </c>
      <c r="E24" s="35"/>
      <c r="F24" s="35"/>
    </row>
    <row r="26" spans="2:6">
      <c r="B26" s="30" t="s">
        <v>35</v>
      </c>
      <c r="C26" s="29" t="s">
        <v>37</v>
      </c>
      <c r="D26" s="20">
        <f>D5-D18-D24</f>
        <v>-10990000</v>
      </c>
      <c r="E26" s="67" t="str">
        <f>IF(D26&lt;0,"←譲渡損失の特例が使える可能性があります。","←譲渡益が発生しています。")</f>
        <v>←譲渡損失の特例が使える可能性があります。</v>
      </c>
      <c r="F26" s="68"/>
    </row>
    <row r="27" spans="2:6">
      <c r="C27" s="2"/>
      <c r="D27" s="4"/>
    </row>
    <row r="28" spans="2:6">
      <c r="B28" s="49" t="s">
        <v>72</v>
      </c>
      <c r="C28" s="13" t="s">
        <v>73</v>
      </c>
      <c r="D28" s="15" t="s">
        <v>79</v>
      </c>
      <c r="E28" s="59" t="s">
        <v>91</v>
      </c>
      <c r="F28" s="60"/>
    </row>
    <row r="29" spans="2:6" ht="43.5" customHeight="1">
      <c r="B29" s="49"/>
      <c r="C29" s="29" t="s">
        <v>5</v>
      </c>
      <c r="D29" s="26" t="str">
        <f>IF(E29="⑤上記以外の家屋とその敷地","対象外","居住用財産")</f>
        <v>居住用財産</v>
      </c>
      <c r="E29" s="55" t="s">
        <v>1</v>
      </c>
      <c r="F29" s="56"/>
    </row>
    <row r="30" spans="2:6" ht="39.75" customHeight="1">
      <c r="B30" s="49"/>
      <c r="C30" s="29" t="s">
        <v>30</v>
      </c>
      <c r="D30" s="26" t="str">
        <f>IF(D29="居住用財産","適用可能","適用不可")</f>
        <v>適用可能</v>
      </c>
      <c r="E30" s="57"/>
      <c r="F30" s="58"/>
    </row>
    <row r="31" spans="2:6" ht="18.75" customHeight="1">
      <c r="B31" s="49"/>
      <c r="C31" s="29" t="s">
        <v>38</v>
      </c>
      <c r="D31" s="27">
        <f>IF(D30="適用可能",IF(D26-30000000&gt;0,D26-30000000,0),IF(D26&gt;0,D26,0))</f>
        <v>0</v>
      </c>
      <c r="E31" s="61" t="s">
        <v>94</v>
      </c>
      <c r="F31" s="62"/>
    </row>
    <row r="32" spans="2:6" ht="18.75" customHeight="1">
      <c r="B32" s="49"/>
      <c r="C32" s="29" t="s">
        <v>33</v>
      </c>
      <c r="D32" s="25">
        <f>DATEDIF(D13,D7,"Y")</f>
        <v>18</v>
      </c>
      <c r="E32" s="63"/>
      <c r="F32" s="64"/>
    </row>
    <row r="33" spans="2:10">
      <c r="B33" s="49"/>
      <c r="C33" s="14" t="s">
        <v>31</v>
      </c>
      <c r="D33" s="28" t="str">
        <f>IF(D29="居住用財産",IF(D32&gt;=10,"適用可能","適用不可"),"適用不可")</f>
        <v>適用可能</v>
      </c>
      <c r="E33" s="63"/>
      <c r="F33" s="64"/>
    </row>
    <row r="34" spans="2:10">
      <c r="B34" s="49"/>
      <c r="C34" s="14" t="s">
        <v>34</v>
      </c>
      <c r="D34" s="28" t="str">
        <f>IF(D33="適用不可",IF(D32&gt;=5,"長期譲渡所得","短期譲渡所得"),IF(D32&gt;=10,"10年超軽減税率",IF(D32&gt;=5,"長期譲渡所得","短期譲渡所得")))</f>
        <v>10年超軽減税率</v>
      </c>
      <c r="E34" s="63"/>
      <c r="F34" s="64"/>
    </row>
    <row r="35" spans="2:10">
      <c r="B35" s="49"/>
      <c r="C35" s="14" t="s">
        <v>49</v>
      </c>
      <c r="D35" s="20">
        <f>IF(D34="10年超軽減税率",IF(D31&gt;60000000,(D31-60000000)*D85+60000000*D86,D31*D86),IF(D34="長期譲渡所得",D31*D85,D31*D84))</f>
        <v>0</v>
      </c>
      <c r="E35" s="63"/>
      <c r="F35" s="64"/>
      <c r="I35" s="4"/>
      <c r="J35" s="4"/>
    </row>
    <row r="36" spans="2:10">
      <c r="B36" s="49"/>
      <c r="C36" s="14" t="s">
        <v>44</v>
      </c>
      <c r="D36" s="20">
        <f>D35*0.021</f>
        <v>0</v>
      </c>
      <c r="E36" s="63"/>
      <c r="F36" s="64"/>
      <c r="I36" s="4"/>
      <c r="J36" s="4"/>
    </row>
    <row r="37" spans="2:10">
      <c r="B37" s="49"/>
      <c r="C37" s="14" t="s">
        <v>48</v>
      </c>
      <c r="D37" s="20">
        <f>ROUNDDOWN(D35+D36,-2)</f>
        <v>0</v>
      </c>
      <c r="E37" s="65"/>
      <c r="F37" s="66"/>
      <c r="I37" s="4"/>
      <c r="J37" s="4"/>
    </row>
    <row r="38" spans="2:10">
      <c r="B38" s="49"/>
      <c r="C38" s="14" t="s">
        <v>43</v>
      </c>
      <c r="D38" s="20">
        <f>ROUNDDOWN(IF(D34="10年超軽減税率",IF(D31&gt;60000000,(D31-60000000)*E85+60000000*E86,D31*E86),IF(D34="長期譲渡所得",D31*E85,D31*E84)),-2)</f>
        <v>0</v>
      </c>
      <c r="E38" s="37"/>
      <c r="F38" s="38"/>
      <c r="I38" s="4"/>
      <c r="J38" s="4"/>
    </row>
    <row r="39" spans="2:10">
      <c r="B39" s="50"/>
      <c r="C39" s="14" t="s">
        <v>46</v>
      </c>
      <c r="D39" s="20">
        <f>D37+D38</f>
        <v>0</v>
      </c>
    </row>
    <row r="41" spans="2:10">
      <c r="B41" s="48" t="s">
        <v>74</v>
      </c>
      <c r="C41" s="13" t="s">
        <v>75</v>
      </c>
      <c r="D41" s="15" t="s">
        <v>76</v>
      </c>
      <c r="E41" s="15" t="s">
        <v>77</v>
      </c>
      <c r="F41" s="15" t="s">
        <v>78</v>
      </c>
    </row>
    <row r="42" spans="2:10">
      <c r="B42" s="48"/>
      <c r="C42" s="14" t="s">
        <v>17</v>
      </c>
      <c r="D42" s="31">
        <v>2</v>
      </c>
      <c r="E42" s="35"/>
      <c r="F42" s="35"/>
    </row>
    <row r="43" spans="2:10">
      <c r="B43" s="48"/>
      <c r="C43" s="14" t="s">
        <v>18</v>
      </c>
      <c r="D43" s="32" t="s">
        <v>21</v>
      </c>
      <c r="E43" s="35"/>
      <c r="F43" s="35"/>
    </row>
    <row r="44" spans="2:10">
      <c r="B44" s="48"/>
      <c r="C44" s="14" t="s">
        <v>16</v>
      </c>
      <c r="D44" s="20">
        <f>IF(E44="自動計算",D42*1000,F44)</f>
        <v>2000</v>
      </c>
      <c r="E44" s="34" t="s">
        <v>13</v>
      </c>
      <c r="F44" s="17"/>
    </row>
    <row r="45" spans="2:10">
      <c r="B45" s="48"/>
      <c r="C45" s="14" t="s">
        <v>27</v>
      </c>
      <c r="D45" s="20">
        <f>IF(E45="自動計算",VLOOKUP(D43,C88:D95,2,FALSE),F45)</f>
        <v>16000</v>
      </c>
      <c r="E45" s="34" t="s">
        <v>13</v>
      </c>
      <c r="F45" s="17"/>
    </row>
    <row r="46" spans="2:10">
      <c r="B46" s="48"/>
      <c r="C46" s="14" t="s">
        <v>47</v>
      </c>
      <c r="D46" s="20">
        <f>SUM(D44:D45)</f>
        <v>18000</v>
      </c>
      <c r="E46" s="35"/>
      <c r="F46" s="35"/>
    </row>
    <row r="47" spans="2:10">
      <c r="B47" s="48"/>
      <c r="C47" s="14" t="s">
        <v>28</v>
      </c>
      <c r="D47" s="20">
        <f>F47</f>
        <v>0</v>
      </c>
      <c r="E47" s="33" t="s">
        <v>29</v>
      </c>
      <c r="F47" s="17"/>
    </row>
    <row r="48" spans="2:10">
      <c r="B48" s="48"/>
      <c r="C48" s="14" t="s">
        <v>53</v>
      </c>
      <c r="D48" s="20">
        <f>D46+D47</f>
        <v>18000</v>
      </c>
      <c r="E48" s="35"/>
      <c r="F48" s="35"/>
    </row>
    <row r="49" spans="2:6">
      <c r="E49" s="41"/>
      <c r="F49" s="42"/>
    </row>
    <row r="50" spans="2:6" ht="18.75" customHeight="1">
      <c r="B50" s="52" t="s">
        <v>80</v>
      </c>
      <c r="C50" s="14" t="s">
        <v>81</v>
      </c>
      <c r="D50" s="20">
        <f>D5</f>
        <v>35000000</v>
      </c>
      <c r="E50" s="43"/>
      <c r="F50" s="43"/>
    </row>
    <row r="51" spans="2:6">
      <c r="B51" s="53"/>
      <c r="C51" s="14" t="s">
        <v>36</v>
      </c>
      <c r="D51" s="20">
        <f>D24</f>
        <v>1120000</v>
      </c>
      <c r="E51" s="43"/>
      <c r="F51" s="43"/>
    </row>
    <row r="52" spans="2:6">
      <c r="B52" s="53"/>
      <c r="C52" s="14" t="s">
        <v>82</v>
      </c>
      <c r="D52" s="20">
        <f>D39</f>
        <v>0</v>
      </c>
      <c r="E52" s="43"/>
      <c r="F52" s="43"/>
    </row>
    <row r="53" spans="2:6">
      <c r="B53" s="53"/>
      <c r="C53" s="14" t="s">
        <v>83</v>
      </c>
      <c r="D53" s="20">
        <f>D48</f>
        <v>18000</v>
      </c>
      <c r="E53" s="43"/>
      <c r="F53" s="43"/>
    </row>
    <row r="54" spans="2:6">
      <c r="B54" s="53"/>
      <c r="C54" s="14" t="s">
        <v>100</v>
      </c>
      <c r="D54" s="17">
        <v>20000000</v>
      </c>
      <c r="E54" s="43"/>
      <c r="F54" s="43"/>
    </row>
    <row r="55" spans="2:6">
      <c r="B55" s="54"/>
      <c r="C55" s="14" t="s">
        <v>84</v>
      </c>
      <c r="D55" s="20">
        <f>D50-D51-D52-D53-D54</f>
        <v>13862000</v>
      </c>
      <c r="E55" s="51" t="s">
        <v>92</v>
      </c>
      <c r="F55" s="51"/>
    </row>
    <row r="56" spans="2:6" ht="3.75" customHeight="1"/>
    <row r="65" spans="3:7">
      <c r="C65" s="1" t="s">
        <v>1</v>
      </c>
      <c r="E65" s="3" t="s">
        <v>9</v>
      </c>
      <c r="F65" s="3" t="s">
        <v>11</v>
      </c>
      <c r="G65" s="3" t="s">
        <v>10</v>
      </c>
    </row>
    <row r="66" spans="3:7">
      <c r="C66" s="1" t="s">
        <v>2</v>
      </c>
      <c r="E66" s="1" t="s">
        <v>12</v>
      </c>
      <c r="F66" s="1">
        <v>3.1E-2</v>
      </c>
      <c r="G66" s="5">
        <v>33</v>
      </c>
    </row>
    <row r="67" spans="3:7">
      <c r="C67" s="1" t="s">
        <v>3</v>
      </c>
      <c r="E67" s="1" t="s">
        <v>97</v>
      </c>
      <c r="F67" s="1">
        <v>1.4999999999999999E-2</v>
      </c>
      <c r="G67" s="5">
        <v>70</v>
      </c>
    </row>
    <row r="68" spans="3:7">
      <c r="C68" s="1" t="s">
        <v>4</v>
      </c>
    </row>
    <row r="69" spans="3:7">
      <c r="C69" s="1" t="s">
        <v>45</v>
      </c>
    </row>
    <row r="71" spans="3:7">
      <c r="C71" s="1" t="s">
        <v>14</v>
      </c>
      <c r="D71" s="1" t="s">
        <v>15</v>
      </c>
      <c r="E71" s="1" t="s">
        <v>52</v>
      </c>
      <c r="F71" s="12">
        <f>D13</f>
        <v>36617</v>
      </c>
      <c r="G71" s="1" t="s">
        <v>51</v>
      </c>
    </row>
    <row r="72" spans="3:7">
      <c r="C72" s="4">
        <v>9999</v>
      </c>
      <c r="D72" s="4">
        <v>0</v>
      </c>
      <c r="E72" s="8">
        <v>32598</v>
      </c>
      <c r="F72" s="12">
        <f>E72</f>
        <v>32598</v>
      </c>
      <c r="G72" s="1" t="s">
        <v>50</v>
      </c>
    </row>
    <row r="73" spans="3:7">
      <c r="C73" s="4">
        <v>500000</v>
      </c>
      <c r="D73" s="4">
        <v>200</v>
      </c>
      <c r="E73" s="8">
        <v>35520</v>
      </c>
      <c r="F73" s="12">
        <f t="shared" ref="F73:F75" si="0">E73</f>
        <v>35520</v>
      </c>
      <c r="G73" s="11">
        <v>0.03</v>
      </c>
    </row>
    <row r="74" spans="3:7">
      <c r="C74" s="4">
        <v>1000000</v>
      </c>
      <c r="D74" s="4">
        <v>500</v>
      </c>
      <c r="E74" s="8">
        <v>41729</v>
      </c>
      <c r="F74" s="12">
        <f t="shared" si="0"/>
        <v>41729</v>
      </c>
      <c r="G74" s="11">
        <v>0.05</v>
      </c>
    </row>
    <row r="75" spans="3:7">
      <c r="C75" s="4">
        <v>5000000</v>
      </c>
      <c r="D75" s="4">
        <v>1000</v>
      </c>
      <c r="E75" s="8">
        <v>43738</v>
      </c>
      <c r="F75" s="12">
        <f t="shared" si="0"/>
        <v>43738</v>
      </c>
      <c r="G75" s="11">
        <v>0.08</v>
      </c>
    </row>
    <row r="76" spans="3:7">
      <c r="C76" s="4">
        <v>10000000</v>
      </c>
      <c r="D76" s="4">
        <v>5000</v>
      </c>
      <c r="E76" s="8"/>
      <c r="G76" s="11">
        <v>0.1</v>
      </c>
    </row>
    <row r="77" spans="3:7">
      <c r="C77" s="4">
        <v>50000000</v>
      </c>
      <c r="D77" s="4">
        <v>10000</v>
      </c>
      <c r="E77" s="8"/>
      <c r="G77" s="11"/>
    </row>
    <row r="78" spans="3:7">
      <c r="C78" s="4">
        <v>100000000</v>
      </c>
      <c r="D78" s="4">
        <v>30000</v>
      </c>
      <c r="G78" s="11"/>
    </row>
    <row r="79" spans="3:7">
      <c r="C79" s="4">
        <v>500000000</v>
      </c>
      <c r="D79" s="4">
        <v>60000</v>
      </c>
    </row>
    <row r="80" spans="3:7">
      <c r="C80" s="4">
        <v>1000000000</v>
      </c>
      <c r="D80" s="4">
        <v>160000</v>
      </c>
    </row>
    <row r="81" spans="3:6">
      <c r="C81" s="4">
        <v>5000000000</v>
      </c>
      <c r="D81" s="4">
        <v>320000</v>
      </c>
    </row>
    <row r="83" spans="3:6">
      <c r="D83" s="1" t="s">
        <v>42</v>
      </c>
      <c r="E83" s="1" t="s">
        <v>43</v>
      </c>
      <c r="F83" s="1" t="s">
        <v>44</v>
      </c>
    </row>
    <row r="84" spans="3:6">
      <c r="C84" s="1" t="s">
        <v>39</v>
      </c>
      <c r="D84" s="10">
        <v>0.3</v>
      </c>
      <c r="E84" s="10">
        <v>0.09</v>
      </c>
      <c r="F84" s="10">
        <v>2.1000000000000001E-2</v>
      </c>
    </row>
    <row r="85" spans="3:6">
      <c r="C85" s="1" t="s">
        <v>40</v>
      </c>
      <c r="D85" s="10">
        <v>0.15</v>
      </c>
      <c r="E85" s="10">
        <v>0.05</v>
      </c>
      <c r="F85" s="10">
        <v>2.1000000000000001E-2</v>
      </c>
    </row>
    <row r="86" spans="3:6">
      <c r="C86" s="1" t="s">
        <v>41</v>
      </c>
      <c r="D86" s="10">
        <v>0.1</v>
      </c>
      <c r="E86" s="10">
        <v>0.04</v>
      </c>
      <c r="F86" s="10">
        <v>2.1000000000000001E-2</v>
      </c>
    </row>
    <row r="88" spans="3:6">
      <c r="C88" s="6" t="s">
        <v>19</v>
      </c>
      <c r="D88" s="4">
        <f>ROUND(E88,-3)</f>
        <v>16000</v>
      </c>
      <c r="E88" s="7">
        <v>15532</v>
      </c>
    </row>
    <row r="89" spans="3:6">
      <c r="C89" s="6" t="s">
        <v>20</v>
      </c>
      <c r="D89" s="4">
        <f t="shared" ref="D89:D95" si="1">ROUND(E89,-3)</f>
        <v>14000</v>
      </c>
      <c r="E89" s="7">
        <v>13863</v>
      </c>
    </row>
    <row r="90" spans="3:6">
      <c r="C90" s="6" t="s">
        <v>21</v>
      </c>
      <c r="D90" s="4">
        <f t="shared" si="1"/>
        <v>16000</v>
      </c>
      <c r="E90" s="7">
        <v>15613</v>
      </c>
    </row>
    <row r="91" spans="3:6">
      <c r="C91" s="6" t="s">
        <v>22</v>
      </c>
      <c r="D91" s="4">
        <f t="shared" si="1"/>
        <v>17000</v>
      </c>
      <c r="E91" s="7">
        <v>16638</v>
      </c>
    </row>
    <row r="92" spans="3:6">
      <c r="C92" s="6" t="s">
        <v>23</v>
      </c>
      <c r="D92" s="4">
        <f t="shared" si="1"/>
        <v>19000</v>
      </c>
      <c r="E92" s="7">
        <v>18795</v>
      </c>
    </row>
    <row r="93" spans="3:6">
      <c r="C93" s="6" t="s">
        <v>24</v>
      </c>
      <c r="D93" s="4">
        <f t="shared" si="1"/>
        <v>15000</v>
      </c>
      <c r="E93" s="7">
        <v>15289</v>
      </c>
    </row>
    <row r="94" spans="3:6">
      <c r="C94" s="6" t="s">
        <v>25</v>
      </c>
      <c r="D94" s="4">
        <f t="shared" si="1"/>
        <v>14000</v>
      </c>
      <c r="E94" s="7">
        <v>14409</v>
      </c>
    </row>
    <row r="95" spans="3:6">
      <c r="C95" s="6" t="s">
        <v>26</v>
      </c>
      <c r="D95" s="4">
        <f t="shared" si="1"/>
        <v>14000</v>
      </c>
      <c r="E95" s="7">
        <v>13821</v>
      </c>
    </row>
  </sheetData>
  <sheetProtection algorithmName="SHA-512" hashValue="YNF+m0449IdVknIopPEhzImP7yp5CPTerf+27zsm8MFu0SqXmfumfW/jSDga18EUo+Yzfx9ADB7m/ucU0vTCdA==" saltValue="xLt0RjwKq59zPsYvPE3/Tg==" spinCount="100000" sheet="1" objects="1" scenarios="1"/>
  <mergeCells count="15">
    <mergeCell ref="E3:F8"/>
    <mergeCell ref="B3:B7"/>
    <mergeCell ref="B20:B24"/>
    <mergeCell ref="B28:B39"/>
    <mergeCell ref="E55:F55"/>
    <mergeCell ref="B41:B48"/>
    <mergeCell ref="B50:B55"/>
    <mergeCell ref="E29:F30"/>
    <mergeCell ref="E10:F10"/>
    <mergeCell ref="E13:F13"/>
    <mergeCell ref="B9:B18"/>
    <mergeCell ref="E9:F9"/>
    <mergeCell ref="E28:F28"/>
    <mergeCell ref="E31:F37"/>
    <mergeCell ref="E26:F26"/>
  </mergeCells>
  <phoneticPr fontId="1"/>
  <dataValidations count="5">
    <dataValidation type="list" allowBlank="1" showInputMessage="1" showErrorMessage="1" sqref="D10" xr:uid="{00000000-0002-0000-0000-000000000000}">
      <formula1>"内訳が判明している,総額だけ判明している,総額も不明である"</formula1>
    </dataValidation>
    <dataValidation type="list" allowBlank="1" showInputMessage="1" showErrorMessage="1" sqref="D4" xr:uid="{00000000-0002-0000-0000-000001000000}">
      <formula1>"木造戸建,鉄筋ｺﾝｸﾘｰﾄ造ﾏﾝｼｮﾝ"</formula1>
    </dataValidation>
    <dataValidation type="list" allowBlank="1" showInputMessage="1" showErrorMessage="1" sqref="E29" xr:uid="{00000000-0002-0000-0000-000002000000}">
      <formula1>$C$65:$C$69</formula1>
    </dataValidation>
    <dataValidation type="list" allowBlank="1" showInputMessage="1" showErrorMessage="1" sqref="D43" xr:uid="{00000000-0002-0000-0000-000003000000}">
      <formula1>$C$88:$C$95</formula1>
    </dataValidation>
    <dataValidation type="list" allowBlank="1" showInputMessage="1" showErrorMessage="1" sqref="E21:E22 E44:E45" xr:uid="{00000000-0002-0000-0000-000004000000}">
      <formula1>"自動計算,任意値"</formula1>
    </dataValidation>
  </dataValidations>
  <pageMargins left="0.7" right="0.7" top="0.75" bottom="0.75" header="0.3" footer="0.3"/>
  <pageSetup paperSize="9" scale="67" orientation="portrait" horizontalDpi="0" verticalDpi="0" r:id="rId1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マンション戸建て売却シミュレーション</vt:lpstr>
      <vt:lpstr>マンション戸建て売却シミュレーション!Print_Area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takeu</cp:lastModifiedBy>
  <cp:lastPrinted>2018-12-20T02:31:05Z</cp:lastPrinted>
  <dcterms:created xsi:type="dcterms:W3CDTF">2015-06-05T18:19:34Z</dcterms:created>
  <dcterms:modified xsi:type="dcterms:W3CDTF">2019-03-23T00:31:39Z</dcterms:modified>
</cp:coreProperties>
</file>