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0225" yWindow="435" windowWidth="23040" windowHeight="14760"/>
  </bookViews>
  <sheets>
    <sheet name="取得費と税金" sheetId="1" r:id="rId1"/>
  </sheets>
  <definedNames>
    <definedName name="_xlnm.Print_Area" localSheetId="0">取得費と税金!$A$1:$G$109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7" i="1" l="1"/>
  <c r="D98" i="1" s="1"/>
  <c r="F82" i="1"/>
  <c r="F77" i="1"/>
  <c r="F15" i="1"/>
  <c r="F16" i="1"/>
  <c r="E119" i="1"/>
  <c r="F52" i="1"/>
  <c r="F51" i="1"/>
  <c r="F50" i="1"/>
  <c r="F42" i="1"/>
  <c r="F41" i="1"/>
  <c r="D43" i="1" s="1"/>
  <c r="D121" i="1" s="1"/>
  <c r="F136" i="1"/>
  <c r="F140" i="1"/>
  <c r="F139" i="1"/>
  <c r="F138" i="1"/>
  <c r="F137" i="1"/>
  <c r="F19" i="1"/>
  <c r="F20" i="1"/>
  <c r="F18" i="1"/>
  <c r="F6" i="1"/>
  <c r="F5" i="1"/>
  <c r="F11" i="1"/>
  <c r="F10" i="1"/>
  <c r="F9" i="1"/>
  <c r="F17" i="1"/>
  <c r="F8" i="1"/>
  <c r="D100" i="1" s="1"/>
  <c r="D101" i="1" l="1"/>
  <c r="D102" i="1" s="1"/>
  <c r="F78" i="1"/>
  <c r="D79" i="1" s="1"/>
  <c r="F83" i="1"/>
  <c r="D84" i="1" s="1"/>
  <c r="D7" i="1"/>
  <c r="D12" i="1"/>
  <c r="D91" i="1" s="1"/>
  <c r="D52" i="1"/>
  <c r="D53" i="1" s="1"/>
  <c r="D44" i="1"/>
  <c r="F33" i="1"/>
  <c r="D35" i="1" s="1"/>
  <c r="D21" i="1"/>
  <c r="F62" i="1" s="1"/>
  <c r="D89" i="1" l="1"/>
  <c r="F63" i="1"/>
  <c r="D63" i="1" s="1"/>
  <c r="D86" i="1"/>
  <c r="F44" i="1"/>
  <c r="G121" i="1" s="1"/>
  <c r="E121" i="1"/>
  <c r="D34" i="1"/>
  <c r="F35" i="1" s="1"/>
  <c r="G120" i="1" s="1"/>
  <c r="E120" i="1"/>
  <c r="F53" i="1"/>
  <c r="D55" i="1" s="1"/>
  <c r="F43" i="1"/>
  <c r="F121" i="1" s="1"/>
  <c r="D64" i="1" l="1"/>
  <c r="D54" i="1"/>
  <c r="D122" i="1" s="1"/>
  <c r="E122" i="1"/>
  <c r="D68" i="1" s="1"/>
  <c r="F34" i="1"/>
  <c r="F120" i="1" s="1"/>
  <c r="D120" i="1"/>
  <c r="F55" i="1" l="1"/>
  <c r="G122" i="1" s="1"/>
  <c r="F54" i="1"/>
  <c r="F122" i="1" s="1"/>
  <c r="F27" i="1"/>
  <c r="G119" i="1" s="1"/>
  <c r="F68" i="1" s="1"/>
  <c r="F26" i="1"/>
  <c r="F119" i="1" s="1"/>
  <c r="D119" i="1"/>
  <c r="D67" i="1" s="1"/>
  <c r="F67" i="1" l="1"/>
  <c r="F69" i="1" s="1"/>
  <c r="D69" i="1" s="1"/>
  <c r="F70" i="1" l="1"/>
  <c r="D70" i="1" s="1"/>
  <c r="F71" i="1" s="1"/>
  <c r="D71" i="1" s="1"/>
  <c r="D72" i="1" l="1"/>
  <c r="D90" i="1" s="1"/>
  <c r="D92" i="1" s="1"/>
  <c r="D99" i="1" l="1"/>
  <c r="E92" i="1"/>
  <c r="D106" i="1" l="1"/>
  <c r="D103" i="1"/>
  <c r="D104" i="1" s="1"/>
  <c r="D105" i="1" s="1"/>
  <c r="D107" i="1" l="1"/>
</calcChain>
</file>

<file path=xl/sharedStrings.xml><?xml version="1.0" encoding="utf-8"?>
<sst xmlns="http://schemas.openxmlformats.org/spreadsheetml/2006/main" count="217" uniqueCount="137">
  <si>
    <t>売却額(消費税抜)</t>
    <rPh sb="0" eb="3">
      <t>バイキャクガク</t>
    </rPh>
    <rPh sb="4" eb="7">
      <t>ショウヒゼイ</t>
    </rPh>
    <rPh sb="7" eb="8">
      <t>ヌ</t>
    </rPh>
    <phoneticPr fontId="1"/>
  </si>
  <si>
    <t>売却時の固定資産税清算金</t>
    <rPh sb="0" eb="2">
      <t>バイキャク</t>
    </rPh>
    <rPh sb="2" eb="3">
      <t>ジ</t>
    </rPh>
    <rPh sb="4" eb="6">
      <t>コテイ</t>
    </rPh>
    <rPh sb="6" eb="9">
      <t>シサンゼイ</t>
    </rPh>
    <rPh sb="9" eb="12">
      <t>セイサンキン</t>
    </rPh>
    <phoneticPr fontId="1"/>
  </si>
  <si>
    <t>売却の引渡日</t>
    <rPh sb="0" eb="2">
      <t>バイキャク</t>
    </rPh>
    <rPh sb="3" eb="5">
      <t>ヒキワタシ</t>
    </rPh>
    <rPh sb="5" eb="6">
      <t>ビ</t>
    </rPh>
    <phoneticPr fontId="1"/>
  </si>
  <si>
    <t>購入額の状況</t>
    <rPh sb="0" eb="2">
      <t>コウニュウ</t>
    </rPh>
    <rPh sb="2" eb="3">
      <t>ガク</t>
    </rPh>
    <rPh sb="4" eb="6">
      <t>ジョウキョウ</t>
    </rPh>
    <phoneticPr fontId="1"/>
  </si>
  <si>
    <t>建物の構造</t>
    <rPh sb="0" eb="2">
      <t>タテモノ</t>
    </rPh>
    <rPh sb="3" eb="5">
      <t>コウゾウ</t>
    </rPh>
    <phoneticPr fontId="1"/>
  </si>
  <si>
    <t>土地価格</t>
    <rPh sb="0" eb="2">
      <t>トチ</t>
    </rPh>
    <rPh sb="2" eb="4">
      <t>カカク</t>
    </rPh>
    <phoneticPr fontId="1"/>
  </si>
  <si>
    <t>建物価格</t>
    <rPh sb="0" eb="2">
      <t>タテモノ</t>
    </rPh>
    <rPh sb="2" eb="4">
      <t>カカク</t>
    </rPh>
    <phoneticPr fontId="1"/>
  </si>
  <si>
    <t>木造</t>
  </si>
  <si>
    <t>自動計算</t>
  </si>
  <si>
    <t>所有期間判定日</t>
    <phoneticPr fontId="1"/>
  </si>
  <si>
    <t>③総額と購入当時の固定資産税評価額が分かる</t>
  </si>
  <si>
    <t>①内訳が判明している</t>
  </si>
  <si>
    <t>②総額と消費税が分かる</t>
  </si>
  <si>
    <t>④総額のみしか分からない</t>
  </si>
  <si>
    <t>償却率</t>
    <rPh sb="0" eb="2">
      <t>ショウキャク</t>
    </rPh>
    <rPh sb="2" eb="3">
      <t>リツ</t>
    </rPh>
    <phoneticPr fontId="1"/>
  </si>
  <si>
    <t>耐用年数</t>
    <rPh sb="0" eb="2">
      <t>タイヨウ</t>
    </rPh>
    <rPh sb="2" eb="4">
      <t>ネンスウ</t>
    </rPh>
    <phoneticPr fontId="1"/>
  </si>
  <si>
    <t>木造モルタル</t>
  </si>
  <si>
    <t>鉄骨造(4mm超)</t>
  </si>
  <si>
    <t>鉄骨造(3mm超4mm以下)</t>
  </si>
  <si>
    <t>鉄骨造(3mm以下)</t>
  </si>
  <si>
    <t>償却率</t>
    <rPh sb="0" eb="3">
      <t>ショウキャクリツ</t>
    </rPh>
    <phoneticPr fontId="1"/>
  </si>
  <si>
    <t>経過年数</t>
    <rPh sb="0" eb="2">
      <t>ケイカ</t>
    </rPh>
    <rPh sb="2" eb="4">
      <t>ネンスウ</t>
    </rPh>
    <phoneticPr fontId="1"/>
  </si>
  <si>
    <t>売却時の印紙税</t>
    <rPh sb="0" eb="2">
      <t>バイキャク</t>
    </rPh>
    <rPh sb="2" eb="3">
      <t>ジ</t>
    </rPh>
    <rPh sb="4" eb="7">
      <t>インシゼイ</t>
    </rPh>
    <phoneticPr fontId="1"/>
  </si>
  <si>
    <t>購入の日(引渡日)</t>
    <rPh sb="0" eb="2">
      <t>コウニュウ</t>
    </rPh>
    <rPh sb="3" eb="4">
      <t>ビ</t>
    </rPh>
    <rPh sb="5" eb="7">
      <t>ヒキワタシ</t>
    </rPh>
    <rPh sb="7" eb="8">
      <t>ビ</t>
    </rPh>
    <phoneticPr fontId="1"/>
  </si>
  <si>
    <t>売却時の仲介手数料(消費税抜)</t>
    <rPh sb="0" eb="2">
      <t>バイキャク</t>
    </rPh>
    <rPh sb="2" eb="3">
      <t>ジ</t>
    </rPh>
    <rPh sb="4" eb="6">
      <t>チュウカイ</t>
    </rPh>
    <rPh sb="6" eb="9">
      <t>テスウリョウ</t>
    </rPh>
    <rPh sb="10" eb="13">
      <t>ショウヒゼイ</t>
    </rPh>
    <rPh sb="13" eb="14">
      <t>ヌ</t>
    </rPh>
    <phoneticPr fontId="1"/>
  </si>
  <si>
    <t>購入時の仲介手数料(消費税抜)</t>
    <rPh sb="0" eb="3">
      <t>コウニュウジ</t>
    </rPh>
    <rPh sb="4" eb="6">
      <t>チュウカイ</t>
    </rPh>
    <rPh sb="6" eb="9">
      <t>テスウリョウ</t>
    </rPh>
    <phoneticPr fontId="1"/>
  </si>
  <si>
    <t>購入時の固定資産税清算金</t>
    <rPh sb="0" eb="3">
      <t>コウニュウジ</t>
    </rPh>
    <rPh sb="4" eb="6">
      <t>コテイ</t>
    </rPh>
    <rPh sb="6" eb="9">
      <t>シサンゼイ</t>
    </rPh>
    <rPh sb="9" eb="12">
      <t>セイサンキン</t>
    </rPh>
    <phoneticPr fontId="1"/>
  </si>
  <si>
    <t>購入時のその他費用</t>
    <rPh sb="0" eb="3">
      <t>コウニュウジ</t>
    </rPh>
    <rPh sb="6" eb="7">
      <t>タ</t>
    </rPh>
    <rPh sb="7" eb="9">
      <t>ヒヨウ</t>
    </rPh>
    <phoneticPr fontId="1"/>
  </si>
  <si>
    <t>売却時のその他費用</t>
    <rPh sb="0" eb="2">
      <t>バイキャク</t>
    </rPh>
    <rPh sb="2" eb="3">
      <t>ジ</t>
    </rPh>
    <rPh sb="6" eb="7">
      <t>タ</t>
    </rPh>
    <rPh sb="7" eb="9">
      <t>ヒヨウ</t>
    </rPh>
    <phoneticPr fontId="1"/>
  </si>
  <si>
    <t>購入時の諸経費合計</t>
    <rPh sb="0" eb="3">
      <t>コウニュウジ</t>
    </rPh>
    <rPh sb="4" eb="7">
      <t>ショケイヒ</t>
    </rPh>
    <rPh sb="7" eb="9">
      <t>ゴウケイ</t>
    </rPh>
    <phoneticPr fontId="1"/>
  </si>
  <si>
    <t>金額</t>
    <rPh sb="0" eb="2">
      <t>キンガク</t>
    </rPh>
    <phoneticPr fontId="1"/>
  </si>
  <si>
    <t>印紙税</t>
    <rPh sb="0" eb="3">
      <t>インシゼイ</t>
    </rPh>
    <phoneticPr fontId="1"/>
  </si>
  <si>
    <t>譲渡価額</t>
    <rPh sb="0" eb="2">
      <t>ジョウト</t>
    </rPh>
    <rPh sb="2" eb="4">
      <t>カガク</t>
    </rPh>
    <phoneticPr fontId="1"/>
  </si>
  <si>
    <t>譲渡費用</t>
    <rPh sb="0" eb="2">
      <t>ジョウト</t>
    </rPh>
    <rPh sb="2" eb="4">
      <t>ヒヨウ</t>
    </rPh>
    <phoneticPr fontId="1"/>
  </si>
  <si>
    <t>土地価格割合</t>
    <rPh sb="0" eb="2">
      <t>トチ</t>
    </rPh>
    <rPh sb="2" eb="4">
      <t>カカク</t>
    </rPh>
    <rPh sb="4" eb="6">
      <t>ワリアイ</t>
    </rPh>
    <phoneticPr fontId="1"/>
  </si>
  <si>
    <t>建物価格割合</t>
    <rPh sb="0" eb="2">
      <t>タテモノ</t>
    </rPh>
    <rPh sb="2" eb="4">
      <t>カカク</t>
    </rPh>
    <rPh sb="4" eb="6">
      <t>ワリアイ</t>
    </rPh>
    <phoneticPr fontId="1"/>
  </si>
  <si>
    <t>土地に配分される諸経費</t>
    <rPh sb="0" eb="2">
      <t>トチ</t>
    </rPh>
    <rPh sb="3" eb="5">
      <t>ハイブン</t>
    </rPh>
    <rPh sb="8" eb="11">
      <t>ショケイヒ</t>
    </rPh>
    <phoneticPr fontId="1"/>
  </si>
  <si>
    <t>建物に配分される諸経費</t>
    <rPh sb="0" eb="2">
      <t>タテモノ</t>
    </rPh>
    <rPh sb="3" eb="5">
      <t>ハイブン</t>
    </rPh>
    <rPh sb="8" eb="11">
      <t>ショケイヒ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</si>
  <si>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</si>
  <si>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取得費</t>
    <rPh sb="0" eb="2">
      <t>シュトク</t>
    </rPh>
    <rPh sb="2" eb="3">
      <t>ヒ</t>
    </rPh>
    <phoneticPr fontId="1"/>
  </si>
  <si>
    <t>←不明なら入力不要</t>
    <rPh sb="1" eb="3">
      <t>フメイ</t>
    </rPh>
    <rPh sb="5" eb="7">
      <t>ニュウリョク</t>
    </rPh>
    <rPh sb="7" eb="9">
      <t>フヨウ</t>
    </rPh>
    <phoneticPr fontId="1"/>
  </si>
  <si>
    <t>項目</t>
    <rPh sb="0" eb="2">
      <t>コウモク</t>
    </rPh>
    <phoneticPr fontId="1"/>
  </si>
  <si>
    <t>入力項目</t>
    <rPh sb="0" eb="2">
      <t>ニュウリョク</t>
    </rPh>
    <rPh sb="2" eb="4">
      <t>コウモク</t>
    </rPh>
    <phoneticPr fontId="1"/>
  </si>
  <si>
    <t>関連数値</t>
    <rPh sb="0" eb="2">
      <t>カンレン</t>
    </rPh>
    <rPh sb="2" eb="4">
      <t>スウチ</t>
    </rPh>
    <phoneticPr fontId="1"/>
  </si>
  <si>
    <t>売却</t>
    <rPh sb="0" eb="2">
      <t>バイキャク</t>
    </rPh>
    <phoneticPr fontId="1"/>
  </si>
  <si>
    <t>購入</t>
    <rPh sb="0" eb="2">
      <t>コウニュウ</t>
    </rPh>
    <phoneticPr fontId="1"/>
  </si>
  <si>
    <t>消費税率</t>
    <rPh sb="0" eb="3">
      <t>ショウヒゼイ</t>
    </rPh>
    <rPh sb="3" eb="4">
      <t>リツ</t>
    </rPh>
    <phoneticPr fontId="1"/>
  </si>
  <si>
    <t>消費税</t>
    <rPh sb="0" eb="3">
      <t>ショウヒゼイ</t>
    </rPh>
    <phoneticPr fontId="1"/>
  </si>
  <si>
    <t>購入日シリアル値</t>
    <rPh sb="0" eb="2">
      <t>コウニュウ</t>
    </rPh>
    <rPh sb="2" eb="3">
      <t>ビ</t>
    </rPh>
    <rPh sb="7" eb="8">
      <t>チ</t>
    </rPh>
    <phoneticPr fontId="1"/>
  </si>
  <si>
    <t>消費率</t>
    <rPh sb="0" eb="2">
      <t>ショウヒ</t>
    </rPh>
    <rPh sb="2" eb="3">
      <t>リツ</t>
    </rPh>
    <phoneticPr fontId="1"/>
  </si>
  <si>
    <t>内訳判別不能</t>
    <rPh sb="0" eb="2">
      <t>ウチワケ</t>
    </rPh>
    <rPh sb="2" eb="4">
      <t>ハンベツ</t>
    </rPh>
    <rPh sb="4" eb="6">
      <t>フノウ</t>
    </rPh>
    <phoneticPr fontId="1"/>
  </si>
  <si>
    <t>土地固定資産税評価額(購入時)</t>
    <rPh sb="0" eb="2">
      <t>トチ</t>
    </rPh>
    <rPh sb="2" eb="4">
      <t>コテイ</t>
    </rPh>
    <rPh sb="4" eb="7">
      <t>シサンゼイ</t>
    </rPh>
    <rPh sb="7" eb="10">
      <t>ヒョウカガク</t>
    </rPh>
    <rPh sb="11" eb="14">
      <t>コウニュウジ</t>
    </rPh>
    <phoneticPr fontId="1"/>
  </si>
  <si>
    <t>建物固定資産税評価額(購入時)</t>
    <rPh sb="0" eb="2">
      <t>タテモノ</t>
    </rPh>
    <rPh sb="2" eb="4">
      <t>コテイ</t>
    </rPh>
    <rPh sb="4" eb="7">
      <t>シサンゼイ</t>
    </rPh>
    <rPh sb="7" eb="10">
      <t>ヒョウカガク</t>
    </rPh>
    <phoneticPr fontId="1"/>
  </si>
  <si>
    <t>土地購入価格</t>
    <rPh sb="0" eb="2">
      <t>トチ</t>
    </rPh>
    <rPh sb="2" eb="4">
      <t>コウニュウ</t>
    </rPh>
    <rPh sb="4" eb="6">
      <t>カカク</t>
    </rPh>
    <phoneticPr fontId="1"/>
  </si>
  <si>
    <t>購入総額(消費税抜)</t>
    <rPh sb="0" eb="2">
      <t>コウニュウ</t>
    </rPh>
    <rPh sb="2" eb="4">
      <t>ソウガク</t>
    </rPh>
    <rPh sb="5" eb="8">
      <t>ショウヒゼイ</t>
    </rPh>
    <rPh sb="8" eb="9">
      <t>ヌ</t>
    </rPh>
    <phoneticPr fontId="1"/>
  </si>
  <si>
    <t>土地評価額割合</t>
    <rPh sb="0" eb="2">
      <t>トチ</t>
    </rPh>
    <rPh sb="2" eb="5">
      <t>ヒョウカガク</t>
    </rPh>
    <rPh sb="5" eb="7">
      <t>ワリアイ</t>
    </rPh>
    <phoneticPr fontId="1"/>
  </si>
  <si>
    <t>建物評価額割合</t>
    <rPh sb="0" eb="2">
      <t>タテモノ</t>
    </rPh>
    <rPh sb="2" eb="5">
      <t>ヒョウカガク</t>
    </rPh>
    <rPh sb="5" eb="7">
      <t>ワリアイ</t>
    </rPh>
    <phoneticPr fontId="1"/>
  </si>
  <si>
    <t>不動産売却税金と取得費計算</t>
    <rPh sb="0" eb="3">
      <t>フドウサン</t>
    </rPh>
    <rPh sb="3" eb="5">
      <t>バイキャク</t>
    </rPh>
    <rPh sb="5" eb="7">
      <t>ゼイキン</t>
    </rPh>
    <rPh sb="8" eb="10">
      <t>シュトク</t>
    </rPh>
    <rPh sb="10" eb="11">
      <t>ヒ</t>
    </rPh>
    <rPh sb="11" eb="13">
      <t>ケイサン</t>
    </rPh>
    <phoneticPr fontId="1"/>
  </si>
  <si>
    <t>使い方：ブルーのセルだけを入力または選択するようにしてください。</t>
    <rPh sb="0" eb="1">
      <t>ツカ</t>
    </rPh>
    <rPh sb="2" eb="3">
      <t>カタ</t>
    </rPh>
    <rPh sb="13" eb="15">
      <t>ニュウリョク</t>
    </rPh>
    <rPh sb="18" eb="20">
      <t>センタク</t>
    </rPh>
    <phoneticPr fontId="1"/>
  </si>
  <si>
    <t>建物構造</t>
    <rPh sb="0" eb="2">
      <t>タテモノ</t>
    </rPh>
    <rPh sb="2" eb="4">
      <t>コウゾウ</t>
    </rPh>
    <phoneticPr fontId="1"/>
  </si>
  <si>
    <t>木造・木骨モルタル</t>
  </si>
  <si>
    <t>木造・木骨モルタル</t>
    <phoneticPr fontId="1"/>
  </si>
  <si>
    <t>鉄骨</t>
  </si>
  <si>
    <t>鉄骨</t>
    <rPh sb="0" eb="2">
      <t>テッコツ</t>
    </rPh>
    <phoneticPr fontId="1"/>
  </si>
  <si>
    <t>鉄筋コンクリート造</t>
    <phoneticPr fontId="1"/>
  </si>
  <si>
    <t>鉄筋コンクリート</t>
  </si>
  <si>
    <t>鉄筋コンクリート</t>
    <phoneticPr fontId="1"/>
  </si>
  <si>
    <t>鉄骨鉄筋コンクリート造</t>
    <phoneticPr fontId="1"/>
  </si>
  <si>
    <t>鉄骨鉄筋コンクリート</t>
  </si>
  <si>
    <t>鉄骨鉄筋コンクリート</t>
    <phoneticPr fontId="1"/>
  </si>
  <si>
    <t>建物延床面積(ﾏﾝｼｮﾝは専有面積)</t>
    <rPh sb="0" eb="2">
      <t>タテモノ</t>
    </rPh>
    <rPh sb="2" eb="3">
      <t>ノ</t>
    </rPh>
    <rPh sb="3" eb="6">
      <t>ユカメンセキ</t>
    </rPh>
    <rPh sb="13" eb="15">
      <t>センユウ</t>
    </rPh>
    <rPh sb="15" eb="17">
      <t>メンセキ</t>
    </rPh>
    <phoneticPr fontId="1"/>
  </si>
  <si>
    <t>新築～購入の年数</t>
    <rPh sb="0" eb="2">
      <t>シンチク</t>
    </rPh>
    <rPh sb="3" eb="5">
      <t>コウニュウ</t>
    </rPh>
    <rPh sb="6" eb="8">
      <t>ネンスウ</t>
    </rPh>
    <phoneticPr fontId="1"/>
  </si>
  <si>
    <t>建築年</t>
    <rPh sb="0" eb="2">
      <t>ケンチク</t>
    </rPh>
    <rPh sb="2" eb="3">
      <t>ネン</t>
    </rPh>
    <phoneticPr fontId="1"/>
  </si>
  <si>
    <t>標準的な建築価額</t>
    <phoneticPr fontId="1"/>
  </si>
  <si>
    <t>建物新築価額</t>
    <rPh sb="0" eb="2">
      <t>タテモノ</t>
    </rPh>
    <rPh sb="2" eb="4">
      <t>シンチク</t>
    </rPh>
    <rPh sb="4" eb="6">
      <t>カガク</t>
    </rPh>
    <phoneticPr fontId="1"/>
  </si>
  <si>
    <t>新築年月日(S34年以降)</t>
    <rPh sb="0" eb="2">
      <t>シンチク</t>
    </rPh>
    <rPh sb="2" eb="5">
      <t>ネンガッピ</t>
    </rPh>
    <rPh sb="9" eb="10">
      <t>ネン</t>
    </rPh>
    <rPh sb="10" eb="12">
      <t>イコウ</t>
    </rPh>
    <phoneticPr fontId="1"/>
  </si>
  <si>
    <t>リフォーム経過期間</t>
    <rPh sb="5" eb="7">
      <t>ケイカ</t>
    </rPh>
    <rPh sb="7" eb="9">
      <t>キカン</t>
    </rPh>
    <phoneticPr fontId="1"/>
  </si>
  <si>
    <t>リフォームの取得費合計</t>
    <rPh sb="6" eb="8">
      <t>シュトク</t>
    </rPh>
    <rPh sb="8" eb="9">
      <t>ヒ</t>
    </rPh>
    <rPh sb="9" eb="11">
      <t>ゴウケイ</t>
    </rPh>
    <phoneticPr fontId="1"/>
  </si>
  <si>
    <t>譲渡所得</t>
    <rPh sb="0" eb="2">
      <t>ジョウト</t>
    </rPh>
    <rPh sb="2" eb="4">
      <t>ショトク</t>
    </rPh>
    <phoneticPr fontId="1"/>
  </si>
  <si>
    <t>リフォーム①</t>
    <phoneticPr fontId="1"/>
  </si>
  <si>
    <t>リフォーム②</t>
    <phoneticPr fontId="1"/>
  </si>
  <si>
    <t>リフォーム合計</t>
    <rPh sb="5" eb="7">
      <t>ゴウケイ</t>
    </rPh>
    <phoneticPr fontId="1"/>
  </si>
  <si>
    <t>①売主が現に居住している家屋やその家屋と共に譲渡する敷地</t>
  </si>
  <si>
    <t>②転居してから3年後の12月31日までに、居住していた家屋やその家屋と共に譲渡するする敷地(この間に貸付や事業用に供していても適用となる)</t>
  </si>
  <si>
    <t>③災害などにより居住していた家屋が滅失した時は、災害のあった日から3年を経過する日の属する年の12月31日までに、その敷地</t>
  </si>
  <si>
    <t>④転居後に家屋を取り壊した場合には、転居してから3年後の12月31日までか、取壊し後1年以内か、いずれか早い日までに譲渡する敷地(取壊し後にその敷地を貸し付けたり、事業の用に供したりすると適用外となる)</t>
  </si>
  <si>
    <t>⑤上記以外の家屋とその敷地</t>
  </si>
  <si>
    <t>不動産の種類</t>
    <rPh sb="0" eb="3">
      <t>フドウサン</t>
    </rPh>
    <rPh sb="4" eb="6">
      <t>シュルイ</t>
    </rPh>
    <phoneticPr fontId="1"/>
  </si>
  <si>
    <t>3,000万円特別控除後の譲渡所得</t>
    <rPh sb="11" eb="12">
      <t>アト</t>
    </rPh>
    <rPh sb="13" eb="15">
      <t>ジョウト</t>
    </rPh>
    <rPh sb="15" eb="17">
      <t>ショトク</t>
    </rPh>
    <phoneticPr fontId="1"/>
  </si>
  <si>
    <t>所有期間</t>
    <rPh sb="0" eb="2">
      <t>ショユウ</t>
    </rPh>
    <rPh sb="2" eb="4">
      <t>キカン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</si>
  <si>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</si>
  <si>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</si>
  <si>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復興特別所得税</t>
    <rPh sb="0" eb="2">
      <t>フッコウ</t>
    </rPh>
    <rPh sb="2" eb="4">
      <t>トクベツ</t>
    </rPh>
    <rPh sb="4" eb="7">
      <t>ショトクゼイ</t>
    </rPh>
    <phoneticPr fontId="1"/>
  </si>
  <si>
    <t>短期譲渡所得</t>
    <rPh sb="0" eb="2">
      <t>タンキ</t>
    </rPh>
    <rPh sb="2" eb="4">
      <t>ジョウト</t>
    </rPh>
    <rPh sb="4" eb="6">
      <t>ショトク</t>
    </rPh>
    <phoneticPr fontId="1"/>
  </si>
  <si>
    <t>長期譲渡所得</t>
    <rPh sb="0" eb="2">
      <t>チョウキ</t>
    </rPh>
    <rPh sb="2" eb="4">
      <t>ジョウト</t>
    </rPh>
    <rPh sb="4" eb="6">
      <t>ショトク</t>
    </rPh>
    <phoneticPr fontId="1"/>
  </si>
  <si>
    <t>10年超軽減税率</t>
    <phoneticPr fontId="1"/>
  </si>
  <si>
    <t>税金</t>
    <rPh sb="0" eb="2">
      <t>ゼイキン</t>
    </rPh>
    <phoneticPr fontId="1"/>
  </si>
  <si>
    <t>備考</t>
    <rPh sb="0" eb="2">
      <t>ビコウ</t>
    </rPh>
    <phoneticPr fontId="1"/>
  </si>
  <si>
    <t>抵当権抹消関連費用は譲渡費用に含まれません。</t>
    <rPh sb="0" eb="3">
      <t>テイトウケン</t>
    </rPh>
    <rPh sb="3" eb="5">
      <t>マッショウ</t>
    </rPh>
    <rPh sb="5" eb="7">
      <t>カンレン</t>
    </rPh>
    <rPh sb="7" eb="9">
      <t>ヒヨウ</t>
    </rPh>
    <rPh sb="10" eb="12">
      <t>ジョウト</t>
    </rPh>
    <rPh sb="12" eb="14">
      <t>ヒヨウ</t>
    </rPh>
    <rPh sb="15" eb="16">
      <t>フク</t>
    </rPh>
    <phoneticPr fontId="1"/>
  </si>
  <si>
    <t>売却価格に固定資産税清算金を加算します。</t>
    <rPh sb="0" eb="2">
      <t>バイキャク</t>
    </rPh>
    <rPh sb="2" eb="4">
      <t>カカク</t>
    </rPh>
    <rPh sb="5" eb="7">
      <t>コテイ</t>
    </rPh>
    <rPh sb="7" eb="10">
      <t>シサンゼイ</t>
    </rPh>
    <rPh sb="10" eb="13">
      <t>セイサンキン</t>
    </rPh>
    <rPh sb="14" eb="16">
      <t>カサン</t>
    </rPh>
    <phoneticPr fontId="1"/>
  </si>
  <si>
    <t>居住用財産の確認
(右の該当条件を必ず選択してください。)</t>
    <rPh sb="0" eb="3">
      <t>キョジュウヨウ</t>
    </rPh>
    <rPh sb="3" eb="5">
      <t>ザイサン</t>
    </rPh>
    <rPh sb="6" eb="8">
      <t>カクニン</t>
    </rPh>
    <rPh sb="10" eb="11">
      <t>ミギ</t>
    </rPh>
    <rPh sb="12" eb="14">
      <t>ガイトウ</t>
    </rPh>
    <rPh sb="14" eb="16">
      <t>ジョウケン</t>
    </rPh>
    <rPh sb="17" eb="18">
      <t>カナラ</t>
    </rPh>
    <rPh sb="19" eb="21">
      <t>センタク</t>
    </rPh>
    <phoneticPr fontId="1"/>
  </si>
  <si>
    <t>【注意事項】
本エクセルは、税金を簡易計算するものであり、確定申告時の税金計算を保証するものではありません。
当社は確定申告の責任は負いかねますので、確定申告をする際は、必ず税務署や税理士に確認した上で申告するようにして下さい。</t>
    <rPh sb="14" eb="16">
      <t>ゼイキン</t>
    </rPh>
    <rPh sb="19" eb="21">
      <t>ケイサン</t>
    </rPh>
    <phoneticPr fontId="1"/>
  </si>
  <si>
    <t>リフォーム①実施時期</t>
    <rPh sb="6" eb="8">
      <t>ジッシ</t>
    </rPh>
    <rPh sb="8" eb="10">
      <t>ジキ</t>
    </rPh>
    <phoneticPr fontId="1"/>
  </si>
  <si>
    <t>リフォーム①取得費</t>
    <rPh sb="6" eb="8">
      <t>シュトク</t>
    </rPh>
    <rPh sb="8" eb="9">
      <t>ヒ</t>
    </rPh>
    <phoneticPr fontId="1"/>
  </si>
  <si>
    <t>リフォーム②実施時期</t>
    <rPh sb="6" eb="8">
      <t>ジッシ</t>
    </rPh>
    <rPh sb="8" eb="10">
      <t>ジキ</t>
    </rPh>
    <phoneticPr fontId="1"/>
  </si>
  <si>
    <t>リフォーム②取得費</t>
    <rPh sb="6" eb="8">
      <t>シュトク</t>
    </rPh>
    <rPh sb="8" eb="9">
      <t>ヒ</t>
    </rPh>
    <phoneticPr fontId="1"/>
  </si>
  <si>
    <t>3,000万円特別控除</t>
    <phoneticPr fontId="1"/>
  </si>
  <si>
    <t>10年超軽減税率</t>
    <phoneticPr fontId="1"/>
  </si>
  <si>
    <t>税率種別</t>
    <phoneticPr fontId="1"/>
  </si>
  <si>
    <t>所得税額</t>
    <phoneticPr fontId="1"/>
  </si>
  <si>
    <t>復興特別所得税</t>
    <phoneticPr fontId="1"/>
  </si>
  <si>
    <t>所得税合計</t>
    <phoneticPr fontId="1"/>
  </si>
  <si>
    <t>住民税</t>
    <phoneticPr fontId="1"/>
  </si>
  <si>
    <t>税金合計</t>
    <phoneticPr fontId="1"/>
  </si>
  <si>
    <t>任意値</t>
    <phoneticPr fontId="1"/>
  </si>
  <si>
    <t>任意値</t>
    <phoneticPr fontId="1"/>
  </si>
  <si>
    <t>任意値</t>
    <phoneticPr fontId="1"/>
  </si>
  <si>
    <t>土地取得費(諸経費配分後)</t>
    <rPh sb="0" eb="2">
      <t>トチ</t>
    </rPh>
    <rPh sb="2" eb="4">
      <t>シュトク</t>
    </rPh>
    <rPh sb="4" eb="5">
      <t>ヒ</t>
    </rPh>
    <rPh sb="6" eb="9">
      <t>ショケイヒ</t>
    </rPh>
    <rPh sb="9" eb="11">
      <t>ハイブン</t>
    </rPh>
    <rPh sb="11" eb="12">
      <t>ゴ</t>
    </rPh>
    <phoneticPr fontId="1"/>
  </si>
  <si>
    <t>建物購入価額(諸経費配分後)</t>
    <rPh sb="0" eb="2">
      <t>タテモノ</t>
    </rPh>
    <rPh sb="2" eb="4">
      <t>コウニュウ</t>
    </rPh>
    <rPh sb="4" eb="6">
      <t>カガク</t>
    </rPh>
    <rPh sb="10" eb="12">
      <t>ハイブン</t>
    </rPh>
    <rPh sb="12" eb="13">
      <t>ゴ</t>
    </rPh>
    <phoneticPr fontId="1"/>
  </si>
  <si>
    <t>建物取得費(諸経費配分後)</t>
    <rPh sb="0" eb="2">
      <t>タテモノ</t>
    </rPh>
    <rPh sb="2" eb="4">
      <t>シュトク</t>
    </rPh>
    <rPh sb="4" eb="5">
      <t>ヒ</t>
    </rPh>
    <rPh sb="9" eb="11">
      <t>ハイブン</t>
    </rPh>
    <rPh sb="11" eb="12">
      <t>ゴ</t>
    </rPh>
    <phoneticPr fontId="1"/>
  </si>
  <si>
    <t>土地取得費</t>
    <rPh sb="0" eb="2">
      <t>トチ</t>
    </rPh>
    <rPh sb="2" eb="4">
      <t>シュトク</t>
    </rPh>
    <rPh sb="4" eb="5">
      <t>ヒ</t>
    </rPh>
    <phoneticPr fontId="1"/>
  </si>
  <si>
    <t>⑥購入額が全てわからない</t>
    <phoneticPr fontId="1"/>
  </si>
  <si>
    <t>⑤建物のみしか分からない</t>
    <rPh sb="1" eb="3">
      <t>タテモノ</t>
    </rPh>
    <rPh sb="7" eb="8">
      <t>ワ</t>
    </rPh>
    <phoneticPr fontId="1"/>
  </si>
  <si>
    <t>←求め方：(譲渡価額 － 建物取得費) × 5％</t>
    <rPh sb="0" eb="1">
      <t>モト</t>
    </rPh>
    <rPh sb="2" eb="3">
      <t>カタ</t>
    </rPh>
    <rPh sb="5" eb="7">
      <t>ジョウト</t>
    </rPh>
    <rPh sb="7" eb="9">
      <t>カガク</t>
    </rPh>
    <rPh sb="13" eb="15">
      <t>タテモノ</t>
    </rPh>
    <rPh sb="14" eb="16">
      <t>シュトク</t>
    </rPh>
    <rPh sb="16" eb="17">
      <t>ヒ</t>
    </rPh>
    <phoneticPr fontId="1"/>
  </si>
  <si>
    <t>リフォーム内容</t>
    <rPh sb="5" eb="7">
      <t>ナイヨウ</t>
    </rPh>
    <phoneticPr fontId="1"/>
  </si>
  <si>
    <t>実施の有無</t>
    <rPh sb="0" eb="2">
      <t>ジッシ</t>
    </rPh>
    <rPh sb="3" eb="5">
      <t>ウム</t>
    </rPh>
    <phoneticPr fontId="1"/>
  </si>
  <si>
    <t>無</t>
  </si>
  <si>
    <t>その他</t>
    <rPh sb="2" eb="3">
      <t>タ</t>
    </rPh>
    <phoneticPr fontId="1"/>
  </si>
  <si>
    <t>概算取得費以外はリフォーム取得費との合計になります。</t>
    <rPh sb="0" eb="2">
      <t>ガイサン</t>
    </rPh>
    <rPh sb="2" eb="4">
      <t>シュトク</t>
    </rPh>
    <rPh sb="4" eb="5">
      <t>ヒ</t>
    </rPh>
    <rPh sb="5" eb="7">
      <t>イガイ</t>
    </rPh>
    <rPh sb="13" eb="15">
      <t>シュトク</t>
    </rPh>
    <rPh sb="15" eb="16">
      <t>ヒ</t>
    </rPh>
    <rPh sb="18" eb="20">
      <t>ゴウケイ</t>
    </rPh>
    <phoneticPr fontId="1"/>
  </si>
  <si>
    <t>排水管工事</t>
    <rPh sb="0" eb="3">
      <t>ハイスイカン</t>
    </rPh>
    <rPh sb="3" eb="5">
      <t>コウジ</t>
    </rPh>
    <phoneticPr fontId="1"/>
  </si>
  <si>
    <t>増改築</t>
    <rPh sb="0" eb="3">
      <t>ゾウカイチク</t>
    </rPh>
    <phoneticPr fontId="1"/>
  </si>
  <si>
    <t>風呂改修</t>
    <rPh sb="0" eb="2">
      <t>フロ</t>
    </rPh>
    <rPh sb="2" eb="4">
      <t>カイシュウ</t>
    </rPh>
    <phoneticPr fontId="1"/>
  </si>
  <si>
    <t>任意値</t>
  </si>
  <si>
    <t>建物購入価格(消費税抜)</t>
    <rPh sb="0" eb="2">
      <t>タテモノ</t>
    </rPh>
    <rPh sb="2" eb="4">
      <t>コウニュウ</t>
    </rPh>
    <rPh sb="4" eb="6">
      <t>カカク</t>
    </rPh>
    <phoneticPr fontId="1"/>
  </si>
  <si>
    <t>リフォーム①費用(消費税抜)</t>
    <rPh sb="6" eb="8">
      <t>ヒヨウ</t>
    </rPh>
    <phoneticPr fontId="1"/>
  </si>
  <si>
    <t>リフォーム②費用(消費税抜)</t>
    <rPh sb="6" eb="8">
      <t>ヒヨウ</t>
    </rPh>
    <phoneticPr fontId="1"/>
  </si>
  <si>
    <t>↑↑↑【注意事項】↑↑↑
買い替えで購入物件に住宅ローン控除を利用する場合、「3,000万円特別控除」および「所有期間10年超の軽減税率」の適用はできません。
購入物件で住宅ローン控除を利用する場合は、「⑤上記以外の家屋とその敷地」を選択するようにして下さい。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</si>
</sst>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_ "/>
    <numFmt numFmtId="177" formatCode="0.000_);[Red]\(0.000\)"/>
    <numFmt numFmtId="178" formatCode="#,##0&quot;年&quot;"/>
    <numFmt numFmtId="179" formatCode="#,##0_ "/>
    <numFmt numFmtId="180" formatCode="#,##0.000_ "/>
    <numFmt numFmtId="181" formatCode="#,##0.0&quot;年&quot;"/>
    <numFmt numFmtId="182" formatCode="0.0%"/>
    <numFmt numFmtId="183" formatCode="#,##0_ ;[Red]\-#,##0\ "/>
    <numFmt numFmtId="184" formatCode="0_);[Red]\(0\)"/>
    <numFmt numFmtId="185" formatCode="#,##0.00&quot;㎡&quot;"/>
    <numFmt numFmtId="186" formatCode="0.0_ "/>
    <numFmt numFmtId="187" formatCode="###0&quot;年&quot;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u/>
      <sz val="18"/>
      <color theme="1"/>
      <name val="Yu Gothic"/>
      <family val="3"/>
      <charset val="128"/>
      <scheme val="minor"/>
    </font>
    <font>
      <b/>
      <sz val="20"/>
      <color rgb="FFFF0000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Alignment="1" applyProtection="1">
      <alignment horizontal="center" shrinkToFit="1"/>
      <protection locked="0"/>
    </xf>
    <xf numFmtId="58" fontId="0" fillId="2" borderId="1" xfId="0" applyNumberFormat="1" applyFill="1" applyBorder="1" applyAlignment="1" applyProtection="1">
      <alignment shrinkToFit="1"/>
      <protection locked="0"/>
    </xf>
    <xf numFmtId="179" fontId="0" fillId="2" borderId="1" xfId="0" applyNumberFormat="1" applyFill="1" applyBorder="1" applyAlignment="1" applyProtection="1">
      <alignment shrinkToFit="1"/>
      <protection locked="0"/>
    </xf>
    <xf numFmtId="0" fontId="2" fillId="0" borderId="0" xfId="0" applyFont="1" applyAlignment="1" applyProtection="1">
      <alignment horizontal="left" vertical="center"/>
    </xf>
    <xf numFmtId="176" fontId="0" fillId="0" borderId="0" xfId="0" applyNumberFormat="1" applyAlignment="1" applyProtection="1">
      <alignment vertical="center" shrinkToFit="1"/>
    </xf>
    <xf numFmtId="0" fontId="0" fillId="0" borderId="0" xfId="0" applyAlignment="1" applyProtection="1">
      <alignment horizontal="right" vertical="center"/>
    </xf>
    <xf numFmtId="176" fontId="0" fillId="0" borderId="1" xfId="0" applyNumberFormat="1" applyBorder="1" applyAlignment="1" applyProtection="1">
      <alignment vertical="center" shrinkToFit="1"/>
    </xf>
    <xf numFmtId="179" fontId="0" fillId="0" borderId="1" xfId="0" applyNumberFormat="1" applyBorder="1" applyAlignment="1" applyProtection="1">
      <alignment vertical="center" shrinkToFit="1"/>
    </xf>
    <xf numFmtId="179" fontId="0" fillId="0" borderId="1" xfId="0" applyNumberFormat="1" applyFill="1" applyBorder="1" applyAlignment="1" applyProtection="1">
      <alignment shrinkToFit="1"/>
    </xf>
    <xf numFmtId="0" fontId="0" fillId="0" borderId="2" xfId="0" applyBorder="1" applyAlignment="1" applyProtection="1">
      <alignment horizontal="center" shrinkToFit="1"/>
    </xf>
    <xf numFmtId="176" fontId="0" fillId="0" borderId="2" xfId="0" applyNumberFormat="1" applyBorder="1" applyAlignment="1" applyProtection="1">
      <alignment vertical="center" shrinkToFit="1"/>
    </xf>
    <xf numFmtId="58" fontId="0" fillId="0" borderId="1" xfId="0" applyNumberFormat="1" applyBorder="1" applyAlignment="1" applyProtection="1">
      <alignment shrinkToFit="1"/>
    </xf>
    <xf numFmtId="0" fontId="0" fillId="0" borderId="0" xfId="0" applyBorder="1" applyAlignment="1" applyProtection="1">
      <alignment horizontal="center" shrinkToFit="1"/>
    </xf>
    <xf numFmtId="181" fontId="0" fillId="0" borderId="1" xfId="0" applyNumberFormat="1" applyBorder="1" applyAlignment="1" applyProtection="1">
      <alignment shrinkToFit="1"/>
    </xf>
    <xf numFmtId="177" fontId="0" fillId="0" borderId="1" xfId="0" applyNumberFormat="1" applyBorder="1" applyAlignment="1" applyProtection="1">
      <alignment shrinkToFit="1"/>
    </xf>
    <xf numFmtId="178" fontId="0" fillId="0" borderId="1" xfId="0" applyNumberFormat="1" applyBorder="1" applyAlignment="1" applyProtection="1">
      <alignment shrinkToFit="1"/>
    </xf>
    <xf numFmtId="182" fontId="0" fillId="0" borderId="1" xfId="0" applyNumberFormat="1" applyBorder="1" applyAlignment="1" applyProtection="1">
      <alignment vertical="center" shrinkToFit="1"/>
    </xf>
    <xf numFmtId="9" fontId="0" fillId="0" borderId="1" xfId="0" applyNumberFormat="1" applyBorder="1" applyAlignment="1" applyProtection="1">
      <alignment shrinkToFit="1"/>
    </xf>
    <xf numFmtId="187" fontId="0" fillId="0" borderId="1" xfId="0" applyNumberFormat="1" applyBorder="1" applyAlignment="1" applyProtection="1">
      <alignment vertical="center" shrinkToFit="1"/>
    </xf>
    <xf numFmtId="0" fontId="4" fillId="3" borderId="1" xfId="0" applyFont="1" applyFill="1" applyBorder="1" applyAlignment="1" applyProtection="1">
      <alignment horizontal="left" shrinkToFit="1"/>
    </xf>
    <xf numFmtId="183" fontId="0" fillId="0" borderId="1" xfId="0" applyNumberFormat="1" applyBorder="1" applyAlignment="1" applyProtection="1">
      <alignment vertical="center" shrinkToFit="1"/>
    </xf>
    <xf numFmtId="178" fontId="0" fillId="0" borderId="1" xfId="0" applyNumberFormat="1" applyBorder="1" applyAlignment="1" applyProtection="1">
      <alignment vertical="center" shrinkToFit="1"/>
    </xf>
    <xf numFmtId="179" fontId="0" fillId="0" borderId="1" xfId="0" applyNumberFormat="1" applyBorder="1" applyAlignment="1" applyProtection="1">
      <alignment shrinkToFit="1"/>
    </xf>
    <xf numFmtId="179" fontId="3" fillId="0" borderId="1" xfId="0" applyNumberFormat="1" applyFont="1" applyBorder="1" applyAlignment="1" applyProtection="1">
      <alignment shrinkToFit="1"/>
    </xf>
    <xf numFmtId="179" fontId="0" fillId="0" borderId="0" xfId="0" applyNumberFormat="1" applyAlignment="1" applyProtection="1">
      <alignment vertical="center" shrinkToFit="1"/>
    </xf>
    <xf numFmtId="182" fontId="0" fillId="0" borderId="0" xfId="0" applyNumberFormat="1" applyAlignment="1" applyProtection="1">
      <alignment vertical="center" shrinkToFit="1"/>
    </xf>
    <xf numFmtId="0" fontId="0" fillId="0" borderId="0" xfId="0" applyAlignment="1" applyProtection="1">
      <alignment horizontal="center" shrinkToFit="1"/>
    </xf>
    <xf numFmtId="180" fontId="0" fillId="0" borderId="0" xfId="0" applyNumberFormat="1" applyAlignment="1" applyProtection="1">
      <alignment vertical="center" shrinkToFit="1"/>
    </xf>
    <xf numFmtId="178" fontId="0" fillId="0" borderId="0" xfId="0" applyNumberFormat="1" applyAlignment="1" applyProtection="1">
      <alignment vertical="center" shrinkToFit="1"/>
    </xf>
    <xf numFmtId="0" fontId="0" fillId="0" borderId="0" xfId="0" applyAlignment="1" applyProtection="1">
      <alignment shrinkToFit="1"/>
    </xf>
    <xf numFmtId="184" fontId="0" fillId="0" borderId="0" xfId="0" applyNumberFormat="1" applyAlignment="1" applyProtection="1">
      <alignment shrinkToFit="1"/>
    </xf>
    <xf numFmtId="179" fontId="0" fillId="0" borderId="0" xfId="0" applyNumberFormat="1" applyAlignment="1" applyProtection="1">
      <alignment shrinkToFit="1"/>
    </xf>
    <xf numFmtId="58" fontId="0" fillId="0" borderId="0" xfId="0" applyNumberFormat="1" applyAlignment="1" applyProtection="1">
      <alignment shrinkToFit="1"/>
    </xf>
    <xf numFmtId="9" fontId="0" fillId="0" borderId="0" xfId="0" applyNumberFormat="1" applyAlignment="1" applyProtection="1">
      <alignment shrinkToFit="1"/>
    </xf>
    <xf numFmtId="182" fontId="0" fillId="0" borderId="0" xfId="0" applyNumberFormat="1" applyAlignment="1" applyProtection="1">
      <alignment shrinkToFit="1"/>
    </xf>
    <xf numFmtId="186" fontId="0" fillId="0" borderId="0" xfId="0" applyNumberFormat="1" applyAlignment="1" applyProtection="1">
      <alignment vertical="center" shrinkToFit="1"/>
    </xf>
    <xf numFmtId="0" fontId="0" fillId="2" borderId="1" xfId="0" applyFill="1" applyBorder="1" applyAlignment="1" applyProtection="1">
      <alignment horizontal="left" shrinkToFit="1"/>
      <protection locked="0"/>
    </xf>
    <xf numFmtId="179" fontId="0" fillId="0" borderId="1" xfId="0" applyNumberFormat="1" applyFill="1" applyBorder="1" applyAlignment="1" applyProtection="1">
      <alignment shrinkToFit="1"/>
      <protection locked="0"/>
    </xf>
    <xf numFmtId="58" fontId="0" fillId="0" borderId="1" xfId="0" applyNumberFormat="1" applyFill="1" applyBorder="1" applyAlignment="1" applyProtection="1">
      <alignment shrinkToFit="1"/>
      <protection locked="0"/>
    </xf>
    <xf numFmtId="185" fontId="0" fillId="0" borderId="1" xfId="0" applyNumberFormat="1" applyFill="1" applyBorder="1" applyAlignment="1" applyProtection="1">
      <alignment vertical="center" shrinkToFit="1"/>
      <protection locked="0"/>
    </xf>
    <xf numFmtId="0" fontId="4" fillId="3" borderId="1" xfId="0" applyFont="1" applyFill="1" applyBorder="1" applyAlignment="1" applyProtection="1">
      <alignment horizontal="left" vertical="center" shrinkToFit="1"/>
    </xf>
    <xf numFmtId="176" fontId="0" fillId="0" borderId="0" xfId="0" applyNumberFormat="1" applyAlignment="1" applyProtection="1">
      <alignment horizontal="left" vertical="center" shrinkToFit="1"/>
    </xf>
    <xf numFmtId="0" fontId="0" fillId="0" borderId="2" xfId="0" applyBorder="1" applyAlignment="1" applyProtection="1">
      <alignment horizontal="center" vertical="center" shrinkToFit="1"/>
    </xf>
    <xf numFmtId="179" fontId="0" fillId="0" borderId="1" xfId="0" applyNumberFormat="1" applyBorder="1" applyAlignment="1" applyProtection="1">
      <alignment horizontal="center" vertical="center" shrinkToFit="1"/>
    </xf>
    <xf numFmtId="58" fontId="0" fillId="2" borderId="1" xfId="0" applyNumberFormat="1" applyFill="1" applyBorder="1" applyAlignment="1" applyProtection="1">
      <alignment horizontal="center" shrinkToFit="1"/>
      <protection locked="0"/>
    </xf>
    <xf numFmtId="181" fontId="0" fillId="0" borderId="1" xfId="0" applyNumberFormat="1" applyFill="1" applyBorder="1" applyAlignment="1" applyProtection="1">
      <alignment shrinkToFit="1"/>
    </xf>
    <xf numFmtId="0" fontId="4" fillId="3" borderId="3" xfId="0" applyFont="1" applyFill="1" applyBorder="1" applyAlignment="1" applyProtection="1">
      <alignment horizontal="center" vertical="center" shrinkToFit="1"/>
    </xf>
    <xf numFmtId="0" fontId="4" fillId="3" borderId="5" xfId="0" applyFont="1" applyFill="1" applyBorder="1" applyAlignment="1" applyProtection="1">
      <alignment horizontal="center" vertical="center" shrinkToFit="1"/>
    </xf>
    <xf numFmtId="0" fontId="4" fillId="3" borderId="4" xfId="0" applyFont="1" applyFill="1" applyBorder="1" applyAlignment="1" applyProtection="1">
      <alignment horizontal="center" vertical="center" shrinkToFit="1"/>
    </xf>
    <xf numFmtId="176" fontId="5" fillId="0" borderId="0" xfId="0" applyNumberFormat="1" applyFont="1" applyAlignment="1" applyProtection="1">
      <alignment horizontal="left" vertical="center" wrapText="1" shrinkToFit="1"/>
    </xf>
    <xf numFmtId="176" fontId="6" fillId="0" borderId="0" xfId="0" applyNumberFormat="1" applyFont="1" applyAlignment="1" applyProtection="1">
      <alignment horizontal="left" vertical="center" shrinkToFit="1"/>
    </xf>
    <xf numFmtId="0" fontId="4" fillId="3" borderId="7" xfId="0" applyFont="1" applyFill="1" applyBorder="1" applyAlignment="1" applyProtection="1">
      <alignment horizontal="center" vertical="center" shrinkToFit="1"/>
    </xf>
    <xf numFmtId="0" fontId="4" fillId="3" borderId="6" xfId="0" applyFont="1" applyFill="1" applyBorder="1" applyAlignment="1" applyProtection="1">
      <alignment horizontal="center" vertical="center" shrinkToFit="1"/>
    </xf>
    <xf numFmtId="0" fontId="0" fillId="0" borderId="8" xfId="0" quotePrefix="1" applyBorder="1" applyAlignment="1" applyProtection="1">
      <alignment horizontal="left" shrinkToFit="1"/>
    </xf>
    <xf numFmtId="0" fontId="0" fillId="0" borderId="9" xfId="0" quotePrefix="1" applyBorder="1" applyAlignment="1" applyProtection="1">
      <alignment horizontal="left" shrinkToFit="1"/>
    </xf>
    <xf numFmtId="0" fontId="4" fillId="3" borderId="10" xfId="0" applyFont="1" applyFill="1" applyBorder="1" applyAlignment="1" applyProtection="1">
      <alignment horizontal="center" vertical="center" shrinkToFit="1"/>
    </xf>
    <xf numFmtId="176" fontId="0" fillId="0" borderId="1" xfId="0" applyNumberFormat="1" applyBorder="1" applyAlignment="1" applyProtection="1">
      <alignment horizontal="left" vertical="top" wrapText="1" shrinkToFit="1"/>
    </xf>
    <xf numFmtId="176" fontId="0" fillId="0" borderId="1" xfId="0" applyNumberFormat="1" applyBorder="1" applyAlignment="1" applyProtection="1">
      <alignment horizontal="left" vertical="top" shrinkToFit="1"/>
    </xf>
    <xf numFmtId="176" fontId="0" fillId="0" borderId="1" xfId="0" applyNumberFormat="1" applyBorder="1" applyAlignment="1" applyProtection="1">
      <alignment horizontal="left" vertical="center" shrinkToFit="1"/>
    </xf>
    <xf numFmtId="0" fontId="0" fillId="0" borderId="1" xfId="0" applyBorder="1" applyAlignment="1" applyProtection="1">
      <alignment horizontal="left" shrinkToFit="1"/>
    </xf>
    <xf numFmtId="176" fontId="0" fillId="2" borderId="1" xfId="0" applyNumberForma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29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251009</xdr:colOff>
      <xdr:row>22</xdr:row>
      <xdr:rowOff>95250</xdr:rowOff>
    </xdr:from>
    <xdr:to>
      <xdr:col>6</xdr:col>
      <xdr:colOff>145676</xdr:colOff>
      <xdr:row>27</xdr:row>
      <xdr:rowOff>140804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51009" y="5553808"/>
          <a:ext cx="7910321" cy="1254496"/>
        </a:xfrm>
        <a:prstGeom prst="roundRect">
          <a:avLst/>
        </a:prstGeom>
        <a:noFill/>
        <a:ln w="254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35616</xdr:colOff>
      <xdr:row>21</xdr:row>
      <xdr:rowOff>132109</xdr:rowOff>
    </xdr:from>
    <xdr:to>
      <xdr:col>3</xdr:col>
      <xdr:colOff>959540</xdr:colOff>
      <xdr:row>23</xdr:row>
      <xdr:rowOff>84483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23073" y="5176218"/>
          <a:ext cx="3566076" cy="432765"/>
        </a:xfrm>
        <a:prstGeom prst="rect">
          <a:avLst/>
        </a:prstGeom>
        <a:solidFill>
          <a:schemeClr val="lt1"/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chemeClr val="accent2"/>
              </a:solidFill>
            </a:rPr>
            <a:t>①内訳が判明している場合のみ入力</a:t>
          </a:r>
        </a:p>
      </xdr:txBody>
    </xdr:sp>
    <xdr:clientData/>
  </xdr:twoCellAnchor>
  <xdr:twoCellAnchor editAs="oneCell">
    <xdr:from>
      <xdr:col>5</xdr:col>
      <xdr:colOff>579782</xdr:colOff>
      <xdr:row>0</xdr:row>
      <xdr:rowOff>66261</xdr:rowOff>
    </xdr:from>
    <xdr:to>
      <xdr:col>6</xdr:col>
      <xdr:colOff>204580</xdr:colOff>
      <xdr:row>0</xdr:row>
      <xdr:rowOff>364033</xdr:rowOff>
    </xdr:to>
    <xdr:pic>
      <xdr:nvPicPr>
        <xdr:cNvPr id="7" name="図 6" descr="C:\ホームページ\logo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739" y="66261"/>
          <a:ext cx="1314450" cy="297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257732</xdr:colOff>
      <xdr:row>28</xdr:row>
      <xdr:rowOff>212911</xdr:rowOff>
    </xdr:from>
    <xdr:to>
      <xdr:col>6</xdr:col>
      <xdr:colOff>152399</xdr:colOff>
      <xdr:row>35</xdr:row>
      <xdr:rowOff>100851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57732" y="6947646"/>
          <a:ext cx="7884461" cy="1535205"/>
        </a:xfrm>
        <a:prstGeom prst="roundRect">
          <a:avLst/>
        </a:prstGeom>
        <a:noFill/>
        <a:ln w="254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9663</xdr:colOff>
      <xdr:row>28</xdr:row>
      <xdr:rowOff>22412</xdr:rowOff>
    </xdr:from>
    <xdr:to>
      <xdr:col>3</xdr:col>
      <xdr:colOff>1126435</xdr:colOff>
      <xdr:row>29</xdr:row>
      <xdr:rowOff>144994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24281" y="6757147"/>
          <a:ext cx="3750154" cy="357906"/>
        </a:xfrm>
        <a:prstGeom prst="rect">
          <a:avLst/>
        </a:prstGeom>
        <a:solidFill>
          <a:schemeClr val="lt1"/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kumimoji="1" lang="ja-JP" altLang="en-US" sz="1600">
              <a:solidFill>
                <a:schemeClr val="accent2"/>
              </a:solidFill>
              <a:latin typeface="+mn-lt"/>
              <a:ea typeface="+mn-ea"/>
              <a:cs typeface="+mn-cs"/>
            </a:rPr>
            <a:t>②総額と消費税が分かる場合のみ入力</a:t>
          </a:r>
        </a:p>
      </xdr:txBody>
    </xdr:sp>
    <xdr:clientData/>
  </xdr:twoCellAnchor>
  <xdr:twoCellAnchor>
    <xdr:from>
      <xdr:col>0</xdr:col>
      <xdr:colOff>286868</xdr:colOff>
      <xdr:row>36</xdr:row>
      <xdr:rowOff>175931</xdr:rowOff>
    </xdr:from>
    <xdr:to>
      <xdr:col>6</xdr:col>
      <xdr:colOff>181535</xdr:colOff>
      <xdr:row>44</xdr:row>
      <xdr:rowOff>89646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86868" y="9028578"/>
          <a:ext cx="7884461" cy="1796303"/>
        </a:xfrm>
        <a:prstGeom prst="roundRect">
          <a:avLst/>
        </a:prstGeom>
        <a:noFill/>
        <a:ln w="254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33128</xdr:colOff>
      <xdr:row>35</xdr:row>
      <xdr:rowOff>218760</xdr:rowOff>
    </xdr:from>
    <xdr:to>
      <xdr:col>4</xdr:col>
      <xdr:colOff>1126434</xdr:colOff>
      <xdr:row>37</xdr:row>
      <xdr:rowOff>171134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47746" y="8836084"/>
          <a:ext cx="5676512" cy="423021"/>
        </a:xfrm>
        <a:prstGeom prst="rect">
          <a:avLst/>
        </a:prstGeom>
        <a:solidFill>
          <a:schemeClr val="lt1"/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kumimoji="1" lang="ja-JP" altLang="en-US" sz="1600">
              <a:solidFill>
                <a:schemeClr val="accent2"/>
              </a:solidFill>
              <a:latin typeface="+mn-lt"/>
              <a:ea typeface="+mn-ea"/>
              <a:cs typeface="+mn-cs"/>
            </a:rPr>
            <a:t>③総額と購入当時の固定資産税評価額が分かる</a:t>
          </a:r>
          <a:r>
            <a:rPr kumimoji="1" lang="ja-JP" altLang="ja-JP" sz="1600">
              <a:solidFill>
                <a:schemeClr val="accent2"/>
              </a:solidFill>
              <a:latin typeface="+mn-lt"/>
              <a:ea typeface="+mn-ea"/>
              <a:cs typeface="+mn-cs"/>
            </a:rPr>
            <a:t>場合のみ入力</a:t>
          </a:r>
          <a:endParaRPr kumimoji="1" lang="ja-JP" altLang="en-US" sz="1600">
            <a:solidFill>
              <a:schemeClr val="accent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282386</xdr:colOff>
      <xdr:row>45</xdr:row>
      <xdr:rowOff>171447</xdr:rowOff>
    </xdr:from>
    <xdr:to>
      <xdr:col>6</xdr:col>
      <xdr:colOff>177053</xdr:colOff>
      <xdr:row>55</xdr:row>
      <xdr:rowOff>161191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82386" y="11191139"/>
          <a:ext cx="7910321" cy="2407629"/>
        </a:xfrm>
        <a:prstGeom prst="roundRect">
          <a:avLst/>
        </a:prstGeom>
        <a:noFill/>
        <a:ln w="254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5360</xdr:colOff>
      <xdr:row>44</xdr:row>
      <xdr:rowOff>216321</xdr:rowOff>
    </xdr:from>
    <xdr:to>
      <xdr:col>3</xdr:col>
      <xdr:colOff>1380272</xdr:colOff>
      <xdr:row>46</xdr:row>
      <xdr:rowOff>168695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19978" y="10951556"/>
          <a:ext cx="4008294" cy="423021"/>
        </a:xfrm>
        <a:prstGeom prst="rect">
          <a:avLst/>
        </a:prstGeom>
        <a:solidFill>
          <a:schemeClr val="lt1"/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kumimoji="1" lang="ja-JP" altLang="en-US" sz="1600">
              <a:solidFill>
                <a:schemeClr val="accent2"/>
              </a:solidFill>
              <a:latin typeface="+mn-lt"/>
              <a:ea typeface="+mn-ea"/>
              <a:cs typeface="+mn-cs"/>
            </a:rPr>
            <a:t>④総額のみしか分からない</a:t>
          </a:r>
          <a:r>
            <a:rPr kumimoji="1" lang="ja-JP" altLang="ja-JP" sz="1600">
              <a:solidFill>
                <a:schemeClr val="accent2"/>
              </a:solidFill>
              <a:latin typeface="+mn-lt"/>
              <a:ea typeface="+mn-ea"/>
              <a:cs typeface="+mn-cs"/>
            </a:rPr>
            <a:t>場合のみ入力</a:t>
          </a:r>
          <a:endParaRPr kumimoji="1" lang="ja-JP" altLang="en-US" sz="1600">
            <a:solidFill>
              <a:schemeClr val="accent2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224118</xdr:colOff>
      <xdr:row>73</xdr:row>
      <xdr:rowOff>171450</xdr:rowOff>
    </xdr:from>
    <xdr:to>
      <xdr:col>6</xdr:col>
      <xdr:colOff>289111</xdr:colOff>
      <xdr:row>86</xdr:row>
      <xdr:rowOff>173935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24118" y="16405363"/>
          <a:ext cx="8090841" cy="2884833"/>
        </a:xfrm>
        <a:prstGeom prst="roundRect">
          <a:avLst/>
        </a:prstGeom>
        <a:noFill/>
        <a:ln w="254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246529</xdr:colOff>
      <xdr:row>73</xdr:row>
      <xdr:rowOff>0</xdr:rowOff>
    </xdr:from>
    <xdr:to>
      <xdr:col>3</xdr:col>
      <xdr:colOff>1621441</xdr:colOff>
      <xdr:row>74</xdr:row>
      <xdr:rowOff>142874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661147" y="15632206"/>
          <a:ext cx="4008294" cy="423021"/>
        </a:xfrm>
        <a:prstGeom prst="rect">
          <a:avLst/>
        </a:prstGeom>
        <a:solidFill>
          <a:schemeClr val="lt1"/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kumimoji="1" lang="ja-JP" altLang="en-US" sz="1600">
              <a:solidFill>
                <a:schemeClr val="accent2"/>
              </a:solidFill>
              <a:latin typeface="+mn-lt"/>
              <a:ea typeface="+mn-ea"/>
              <a:cs typeface="+mn-cs"/>
            </a:rPr>
            <a:t>リフォームした</a:t>
          </a:r>
          <a:r>
            <a:rPr kumimoji="1" lang="ja-JP" altLang="ja-JP" sz="1600">
              <a:solidFill>
                <a:schemeClr val="accent2"/>
              </a:solidFill>
              <a:latin typeface="+mn-lt"/>
              <a:ea typeface="+mn-ea"/>
              <a:cs typeface="+mn-cs"/>
            </a:rPr>
            <a:t>場合のみ入力</a:t>
          </a:r>
          <a:r>
            <a:rPr kumimoji="1" lang="en-US" altLang="ja-JP" sz="1600">
              <a:solidFill>
                <a:schemeClr val="accent2"/>
              </a:solidFill>
              <a:latin typeface="+mn-lt"/>
              <a:ea typeface="+mn-ea"/>
              <a:cs typeface="+mn-cs"/>
            </a:rPr>
            <a:t>(2</a:t>
          </a:r>
          <a:r>
            <a:rPr kumimoji="1" lang="ja-JP" altLang="en-US" sz="1600">
              <a:solidFill>
                <a:schemeClr val="accent2"/>
              </a:solidFill>
              <a:latin typeface="+mn-lt"/>
              <a:ea typeface="+mn-ea"/>
              <a:cs typeface="+mn-cs"/>
            </a:rPr>
            <a:t>つまで</a:t>
          </a:r>
          <a:r>
            <a:rPr kumimoji="1" lang="en-US" altLang="ja-JP" sz="1600">
              <a:solidFill>
                <a:schemeClr val="accent2"/>
              </a:solidFill>
              <a:latin typeface="+mn-lt"/>
              <a:ea typeface="+mn-ea"/>
              <a:cs typeface="+mn-cs"/>
            </a:rPr>
            <a:t>)</a:t>
          </a:r>
          <a:endParaRPr kumimoji="1" lang="ja-JP" altLang="en-US" sz="1600">
            <a:solidFill>
              <a:schemeClr val="accent2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5</xdr:col>
      <xdr:colOff>579782</xdr:colOff>
      <xdr:row>57</xdr:row>
      <xdr:rowOff>66261</xdr:rowOff>
    </xdr:from>
    <xdr:ext cx="1314450" cy="297772"/>
    <xdr:pic>
      <xdr:nvPicPr>
        <xdr:cNvPr id="14" name="図 13" descr="C:\ホームページ\logo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978" y="66261"/>
          <a:ext cx="1314450" cy="297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288247</xdr:colOff>
      <xdr:row>59</xdr:row>
      <xdr:rowOff>184636</xdr:rowOff>
    </xdr:from>
    <xdr:to>
      <xdr:col>6</xdr:col>
      <xdr:colOff>182914</xdr:colOff>
      <xdr:row>64</xdr:row>
      <xdr:rowOff>80597</xdr:rowOff>
    </xdr:to>
    <xdr:sp macro="" textlink="">
      <xdr:nvSpPr>
        <xdr:cNvPr id="16" name="四角形: 角を丸くする 10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288247" y="14728578"/>
          <a:ext cx="7910321" cy="1104904"/>
        </a:xfrm>
        <a:prstGeom prst="roundRect">
          <a:avLst/>
        </a:prstGeom>
        <a:noFill/>
        <a:ln w="254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58614</xdr:colOff>
      <xdr:row>58</xdr:row>
      <xdr:rowOff>234462</xdr:rowOff>
    </xdr:from>
    <xdr:to>
      <xdr:col>3</xdr:col>
      <xdr:colOff>1433526</xdr:colOff>
      <xdr:row>60</xdr:row>
      <xdr:rowOff>186836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476249" y="14536616"/>
          <a:ext cx="4019931" cy="435951"/>
        </a:xfrm>
        <a:prstGeom prst="rect">
          <a:avLst/>
        </a:prstGeom>
        <a:solidFill>
          <a:schemeClr val="lt1"/>
        </a:solidFill>
        <a:ln w="254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kumimoji="1" lang="ja-JP" altLang="en-US" sz="1600">
              <a:solidFill>
                <a:schemeClr val="accent2"/>
              </a:solidFill>
              <a:latin typeface="+mn-lt"/>
              <a:ea typeface="+mn-ea"/>
              <a:cs typeface="+mn-cs"/>
            </a:rPr>
            <a:t>⑤建物のみしか分からない</a:t>
          </a:r>
          <a:r>
            <a:rPr kumimoji="1" lang="ja-JP" altLang="ja-JP" sz="1600">
              <a:solidFill>
                <a:schemeClr val="accent2"/>
              </a:solidFill>
              <a:latin typeface="+mn-lt"/>
              <a:ea typeface="+mn-ea"/>
              <a:cs typeface="+mn-cs"/>
            </a:rPr>
            <a:t>場合のみ入力</a:t>
          </a:r>
          <a:endParaRPr kumimoji="1" lang="ja-JP" altLang="en-US" sz="1600">
            <a:solidFill>
              <a:schemeClr val="accent2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1"/>
  <sheetViews>
    <sheetView showGridLines="0" tabSelected="1" view="pageBreakPreview" zoomScale="145" zoomScaleNormal="130" zoomScaleSheetLayoutView="145" workbookViewId="0">
      <selection activeCell="D5" sqref="D5"/>
    </sheetView>
  </sheetViews>
  <sheetFormatPr defaultRowHeight="18.75"/>
  <cols>
    <col min="1" max="1" width="5.5" style="5" customWidth="1"/>
    <col min="2" max="2" width="9" style="5"/>
    <col min="3" max="4" width="25.625" style="5" customWidth="1"/>
    <col min="5" max="5" width="17.25" style="5" customWidth="1"/>
    <col min="6" max="6" width="22.125" style="5" customWidth="1"/>
    <col min="7" max="7" width="5.75" style="5" customWidth="1"/>
    <col min="8" max="9" width="9" style="5"/>
    <col min="10" max="11" width="25.625" style="5" customWidth="1"/>
    <col min="12" max="12" width="15.625" style="5" customWidth="1"/>
    <col min="13" max="13" width="25.625" style="5" customWidth="1"/>
    <col min="14" max="16384" width="9" style="5"/>
  </cols>
  <sheetData>
    <row r="1" spans="2:7" ht="30">
      <c r="B1" s="4" t="s">
        <v>57</v>
      </c>
    </row>
    <row r="3" spans="2:7">
      <c r="G3" s="6" t="s">
        <v>58</v>
      </c>
    </row>
    <row r="4" spans="2:7">
      <c r="B4" s="47" t="s">
        <v>44</v>
      </c>
      <c r="C4" s="41" t="s">
        <v>41</v>
      </c>
      <c r="D4" s="41" t="s">
        <v>42</v>
      </c>
      <c r="E4" s="41" t="s">
        <v>41</v>
      </c>
      <c r="F4" s="41" t="s">
        <v>43</v>
      </c>
    </row>
    <row r="5" spans="2:7">
      <c r="B5" s="48"/>
      <c r="C5" s="41" t="s">
        <v>0</v>
      </c>
      <c r="D5" s="3"/>
      <c r="E5" s="44" t="s">
        <v>114</v>
      </c>
      <c r="F5" s="8">
        <f>D5</f>
        <v>0</v>
      </c>
    </row>
    <row r="6" spans="2:7">
      <c r="B6" s="48"/>
      <c r="C6" s="41" t="s">
        <v>1</v>
      </c>
      <c r="D6" s="3"/>
      <c r="E6" s="44" t="s">
        <v>115</v>
      </c>
      <c r="F6" s="8">
        <f>D6</f>
        <v>0</v>
      </c>
    </row>
    <row r="7" spans="2:7">
      <c r="B7" s="48"/>
      <c r="C7" s="41" t="s">
        <v>32</v>
      </c>
      <c r="D7" s="9">
        <f>F5+F6</f>
        <v>0</v>
      </c>
      <c r="E7" s="10"/>
      <c r="F7" s="11"/>
    </row>
    <row r="8" spans="2:7">
      <c r="B8" s="48"/>
      <c r="C8" s="41" t="s">
        <v>2</v>
      </c>
      <c r="D8" s="2"/>
      <c r="E8" s="41" t="s">
        <v>9</v>
      </c>
      <c r="F8" s="12">
        <f>DATE(YEAR(D8),1,1)</f>
        <v>1</v>
      </c>
    </row>
    <row r="9" spans="2:7">
      <c r="B9" s="48"/>
      <c r="C9" s="41" t="s">
        <v>24</v>
      </c>
      <c r="D9" s="3"/>
      <c r="E9" s="1" t="s">
        <v>132</v>
      </c>
      <c r="F9" s="8">
        <f>IF(E9="自動計算",IF(D5&gt;4000000,ROUNDDOWN(D5*0.03+60000,0),IF(D5&gt;2000000,ROUNDDOWN(D5*0.04+20000,0),ROUNDDOWN(D5*0.05,0))),D9)</f>
        <v>0</v>
      </c>
    </row>
    <row r="10" spans="2:7">
      <c r="B10" s="48"/>
      <c r="C10" s="41" t="s">
        <v>22</v>
      </c>
      <c r="D10" s="3"/>
      <c r="E10" s="1" t="s">
        <v>8</v>
      </c>
      <c r="F10" s="8">
        <f>IF(E10="自動計算",INDEX(D137:D146,COUNTIF(C137:C146,"&lt;"&amp;D5)+1),D10)</f>
        <v>0</v>
      </c>
    </row>
    <row r="11" spans="2:7">
      <c r="B11" s="48"/>
      <c r="C11" s="41" t="s">
        <v>28</v>
      </c>
      <c r="D11" s="3"/>
      <c r="E11" s="44" t="s">
        <v>116</v>
      </c>
      <c r="F11" s="7">
        <f>D11</f>
        <v>0</v>
      </c>
    </row>
    <row r="12" spans="2:7">
      <c r="B12" s="49"/>
      <c r="C12" s="41" t="s">
        <v>33</v>
      </c>
      <c r="D12" s="9">
        <f>SUM(F9:F11)</f>
        <v>0</v>
      </c>
      <c r="E12" s="10"/>
      <c r="F12" s="11"/>
    </row>
    <row r="13" spans="2:7">
      <c r="E13" s="13"/>
    </row>
    <row r="14" spans="2:7">
      <c r="B14" s="47" t="s">
        <v>45</v>
      </c>
      <c r="C14" s="41" t="s">
        <v>41</v>
      </c>
      <c r="D14" s="41" t="s">
        <v>42</v>
      </c>
      <c r="E14" s="41" t="s">
        <v>41</v>
      </c>
      <c r="F14" s="41" t="s">
        <v>43</v>
      </c>
    </row>
    <row r="15" spans="2:7">
      <c r="B15" s="48"/>
      <c r="C15" s="41" t="s">
        <v>3</v>
      </c>
      <c r="D15" s="37"/>
      <c r="E15" s="41" t="s">
        <v>21</v>
      </c>
      <c r="F15" s="14">
        <f>ROUND(DATEDIF(D16,D8,"m")/12,0)</f>
        <v>0</v>
      </c>
    </row>
    <row r="16" spans="2:7">
      <c r="B16" s="48"/>
      <c r="C16" s="41" t="s">
        <v>23</v>
      </c>
      <c r="D16" s="2"/>
      <c r="E16" s="41" t="s">
        <v>14</v>
      </c>
      <c r="F16" s="15" t="e">
        <f>VLOOKUP(D17,D128:E134,2,FALSE)</f>
        <v>#N/A</v>
      </c>
    </row>
    <row r="17" spans="2:6">
      <c r="B17" s="48"/>
      <c r="C17" s="41" t="s">
        <v>4</v>
      </c>
      <c r="D17" s="37"/>
      <c r="E17" s="41" t="s">
        <v>15</v>
      </c>
      <c r="F17" s="16" t="e">
        <f>VLOOKUP(D17,D128:F134,3,FALSE)</f>
        <v>#N/A</v>
      </c>
    </row>
    <row r="18" spans="2:6">
      <c r="B18" s="48"/>
      <c r="C18" s="41" t="s">
        <v>25</v>
      </c>
      <c r="D18" s="3"/>
      <c r="E18" s="41" t="s">
        <v>40</v>
      </c>
      <c r="F18" s="7">
        <f>D18</f>
        <v>0</v>
      </c>
    </row>
    <row r="19" spans="2:6">
      <c r="B19" s="48"/>
      <c r="C19" s="41" t="s">
        <v>26</v>
      </c>
      <c r="D19" s="3"/>
      <c r="E19" s="41" t="s">
        <v>40</v>
      </c>
      <c r="F19" s="7">
        <f t="shared" ref="F19:F20" si="0">D19</f>
        <v>0</v>
      </c>
    </row>
    <row r="20" spans="2:6">
      <c r="B20" s="48"/>
      <c r="C20" s="41" t="s">
        <v>27</v>
      </c>
      <c r="D20" s="3"/>
      <c r="E20" s="41" t="s">
        <v>40</v>
      </c>
      <c r="F20" s="7">
        <f t="shared" si="0"/>
        <v>0</v>
      </c>
    </row>
    <row r="21" spans="2:6">
      <c r="B21" s="49"/>
      <c r="C21" s="41" t="s">
        <v>29</v>
      </c>
      <c r="D21" s="9">
        <f>SUM(F18:F20)</f>
        <v>0</v>
      </c>
      <c r="E21" s="10"/>
      <c r="F21" s="11"/>
    </row>
    <row r="25" spans="2:6">
      <c r="B25" s="47" t="s">
        <v>39</v>
      </c>
      <c r="C25" s="41" t="s">
        <v>41</v>
      </c>
      <c r="D25" s="41" t="s">
        <v>30</v>
      </c>
      <c r="E25" s="41" t="s">
        <v>41</v>
      </c>
      <c r="F25" s="41" t="s">
        <v>43</v>
      </c>
    </row>
    <row r="26" spans="2:6">
      <c r="B26" s="48"/>
      <c r="C26" s="41" t="s">
        <v>53</v>
      </c>
      <c r="D26" s="38"/>
      <c r="E26" s="41" t="s">
        <v>34</v>
      </c>
      <c r="F26" s="17" t="e">
        <f>ROUND(D26/(D26+D27),3)</f>
        <v>#DIV/0!</v>
      </c>
    </row>
    <row r="27" spans="2:6">
      <c r="B27" s="49"/>
      <c r="C27" s="41" t="s">
        <v>133</v>
      </c>
      <c r="D27" s="38"/>
      <c r="E27" s="41" t="s">
        <v>35</v>
      </c>
      <c r="F27" s="17" t="e">
        <f>ROUND(D27/(D26+D27),3)</f>
        <v>#DIV/0!</v>
      </c>
    </row>
    <row r="31" spans="2:6">
      <c r="B31" s="47" t="s">
        <v>39</v>
      </c>
      <c r="C31" s="41" t="s">
        <v>41</v>
      </c>
      <c r="D31" s="41" t="s">
        <v>30</v>
      </c>
      <c r="E31" s="41" t="s">
        <v>41</v>
      </c>
      <c r="F31" s="41" t="s">
        <v>43</v>
      </c>
    </row>
    <row r="32" spans="2:6">
      <c r="B32" s="48"/>
      <c r="C32" s="41" t="s">
        <v>54</v>
      </c>
      <c r="D32" s="38"/>
      <c r="E32" s="10"/>
      <c r="F32" s="11"/>
    </row>
    <row r="33" spans="2:6">
      <c r="B33" s="48"/>
      <c r="C33" s="41" t="s">
        <v>47</v>
      </c>
      <c r="D33" s="38"/>
      <c r="E33" s="7" t="s">
        <v>46</v>
      </c>
      <c r="F33" s="18" t="str">
        <f>INDEX(G137:G141,COUNTIF(F137:F141,"&lt;"&amp;F136)+1)</f>
        <v>内訳判別不能</v>
      </c>
    </row>
    <row r="34" spans="2:6">
      <c r="B34" s="48"/>
      <c r="C34" s="41" t="s">
        <v>5</v>
      </c>
      <c r="D34" s="9" t="e">
        <f>D32-D35</f>
        <v>#VALUE!</v>
      </c>
      <c r="E34" s="7" t="s">
        <v>34</v>
      </c>
      <c r="F34" s="17" t="e">
        <f>ROUND(D34/(D34+D35),3)</f>
        <v>#VALUE!</v>
      </c>
    </row>
    <row r="35" spans="2:6">
      <c r="B35" s="49"/>
      <c r="C35" s="41" t="s">
        <v>6</v>
      </c>
      <c r="D35" s="9" t="e">
        <f>ROUNDUP(D33/F33,0)</f>
        <v>#VALUE!</v>
      </c>
      <c r="E35" s="7" t="s">
        <v>35</v>
      </c>
      <c r="F35" s="17" t="e">
        <f>ROUND(D35/(D34+D35),3)</f>
        <v>#VALUE!</v>
      </c>
    </row>
    <row r="39" spans="2:6">
      <c r="B39" s="47" t="s">
        <v>39</v>
      </c>
      <c r="C39" s="41" t="s">
        <v>41</v>
      </c>
      <c r="D39" s="41" t="s">
        <v>30</v>
      </c>
      <c r="E39" s="41" t="s">
        <v>41</v>
      </c>
      <c r="F39" s="41" t="s">
        <v>43</v>
      </c>
    </row>
    <row r="40" spans="2:6">
      <c r="B40" s="48"/>
      <c r="C40" s="41" t="s">
        <v>54</v>
      </c>
      <c r="D40" s="38"/>
      <c r="E40" s="10"/>
      <c r="F40" s="11"/>
    </row>
    <row r="41" spans="2:6">
      <c r="B41" s="48"/>
      <c r="C41" s="41" t="s">
        <v>51</v>
      </c>
      <c r="D41" s="38"/>
      <c r="E41" s="41" t="s">
        <v>55</v>
      </c>
      <c r="F41" s="17" t="e">
        <f>ROUND(D41/(D41+D42),3)</f>
        <v>#DIV/0!</v>
      </c>
    </row>
    <row r="42" spans="2:6">
      <c r="B42" s="48"/>
      <c r="C42" s="41" t="s">
        <v>52</v>
      </c>
      <c r="D42" s="38"/>
      <c r="E42" s="41" t="s">
        <v>56</v>
      </c>
      <c r="F42" s="17" t="e">
        <f>ROUND(D42/(D41+D42),3)</f>
        <v>#DIV/0!</v>
      </c>
    </row>
    <row r="43" spans="2:6">
      <c r="B43" s="48"/>
      <c r="C43" s="41" t="s">
        <v>5</v>
      </c>
      <c r="D43" s="9" t="e">
        <f>ROUND(D40*F41,0)</f>
        <v>#DIV/0!</v>
      </c>
      <c r="E43" s="41" t="s">
        <v>34</v>
      </c>
      <c r="F43" s="17" t="e">
        <f>ROUND(D43/(D43+D44),3)</f>
        <v>#DIV/0!</v>
      </c>
    </row>
    <row r="44" spans="2:6">
      <c r="B44" s="49"/>
      <c r="C44" s="41" t="s">
        <v>6</v>
      </c>
      <c r="D44" s="9" t="e">
        <f>D40-D43</f>
        <v>#DIV/0!</v>
      </c>
      <c r="E44" s="41" t="s">
        <v>35</v>
      </c>
      <c r="F44" s="17" t="e">
        <f>ROUND(D44/(D43+D44),3)</f>
        <v>#DIV/0!</v>
      </c>
    </row>
    <row r="48" spans="2:6">
      <c r="B48" s="47" t="s">
        <v>39</v>
      </c>
      <c r="C48" s="41" t="s">
        <v>41</v>
      </c>
      <c r="D48" s="41" t="s">
        <v>30</v>
      </c>
      <c r="E48" s="41" t="s">
        <v>41</v>
      </c>
      <c r="F48" s="41" t="s">
        <v>43</v>
      </c>
    </row>
    <row r="49" spans="2:7">
      <c r="B49" s="48"/>
      <c r="C49" s="41" t="s">
        <v>54</v>
      </c>
      <c r="D49" s="38"/>
      <c r="E49" s="10"/>
      <c r="F49" s="11"/>
    </row>
    <row r="50" spans="2:7">
      <c r="B50" s="48"/>
      <c r="C50" s="41" t="s">
        <v>75</v>
      </c>
      <c r="D50" s="39"/>
      <c r="E50" s="41" t="s">
        <v>59</v>
      </c>
      <c r="F50" s="7" t="e">
        <f>VLOOKUP(D17,D128:G134,4,FALSE)</f>
        <v>#N/A</v>
      </c>
    </row>
    <row r="51" spans="2:7">
      <c r="B51" s="48"/>
      <c r="C51" s="41" t="s">
        <v>70</v>
      </c>
      <c r="D51" s="40"/>
      <c r="E51" s="41" t="s">
        <v>71</v>
      </c>
      <c r="F51" s="14">
        <f>ROUND(DATEDIF(D50,D16,"m")/12,0)</f>
        <v>0</v>
      </c>
    </row>
    <row r="52" spans="2:7">
      <c r="B52" s="48"/>
      <c r="C52" s="41" t="s">
        <v>73</v>
      </c>
      <c r="D52" s="9" t="str">
        <f>IF(F52&lt;=1958,"判別不能",VLOOKUP(F52,B160:F216,MATCH(F50,C159:F159,0)+1,FALSE)*1000)</f>
        <v>判別不能</v>
      </c>
      <c r="E52" s="41" t="s">
        <v>72</v>
      </c>
      <c r="F52" s="19">
        <f>YEAR(D50)</f>
        <v>1900</v>
      </c>
    </row>
    <row r="53" spans="2:7">
      <c r="B53" s="48"/>
      <c r="C53" s="41" t="s">
        <v>74</v>
      </c>
      <c r="D53" s="9" t="str">
        <f>IF(D52="判別不能","",ROUND(D51*D52,0))</f>
        <v/>
      </c>
      <c r="E53" s="41" t="s">
        <v>38</v>
      </c>
      <c r="F53" s="9" t="e">
        <f>IF(F51&gt;F17,ROUNDDOWN(D53*0.95,0),ROUNDDOWN(D53*0.9*F51*F16,0))</f>
        <v>#N/A</v>
      </c>
    </row>
    <row r="54" spans="2:7">
      <c r="B54" s="48"/>
      <c r="C54" s="41" t="s">
        <v>5</v>
      </c>
      <c r="D54" s="9" t="e">
        <f>D49-D55</f>
        <v>#VALUE!</v>
      </c>
      <c r="E54" s="41" t="s">
        <v>34</v>
      </c>
      <c r="F54" s="17" t="e">
        <f>ROUND(D54/(D54+D55),3)</f>
        <v>#VALUE!</v>
      </c>
    </row>
    <row r="55" spans="2:7">
      <c r="B55" s="49"/>
      <c r="C55" s="41" t="s">
        <v>6</v>
      </c>
      <c r="D55" s="9" t="e">
        <f>D53-F53</f>
        <v>#VALUE!</v>
      </c>
      <c r="E55" s="41" t="s">
        <v>35</v>
      </c>
      <c r="F55" s="17" t="e">
        <f>ROUND(D55/(D54+D55),3)</f>
        <v>#VALUE!</v>
      </c>
    </row>
    <row r="58" spans="2:7" ht="30">
      <c r="B58" s="4" t="s">
        <v>57</v>
      </c>
    </row>
    <row r="59" spans="2:7">
      <c r="G59" s="6" t="s">
        <v>58</v>
      </c>
    </row>
    <row r="60" spans="2:7">
      <c r="G60" s="6"/>
    </row>
    <row r="61" spans="2:7">
      <c r="G61" s="6"/>
    </row>
    <row r="62" spans="2:7">
      <c r="B62" s="52" t="s">
        <v>39</v>
      </c>
      <c r="C62" s="41" t="s">
        <v>133</v>
      </c>
      <c r="D62" s="38"/>
      <c r="E62" s="41" t="s">
        <v>118</v>
      </c>
      <c r="F62" s="9">
        <f>D62+D21</f>
        <v>0</v>
      </c>
      <c r="G62" s="6"/>
    </row>
    <row r="63" spans="2:7">
      <c r="B63" s="53"/>
      <c r="C63" s="41" t="s">
        <v>119</v>
      </c>
      <c r="D63" s="9" t="e">
        <f>F62-F63</f>
        <v>#N/A</v>
      </c>
      <c r="E63" s="41" t="s">
        <v>38</v>
      </c>
      <c r="F63" s="9" t="e">
        <f>IF(F15&gt;F17,ROUNDDOWN(F62*0.95,0),ROUNDDOWN(F62*0.9*F15*F16,0))</f>
        <v>#N/A</v>
      </c>
      <c r="G63" s="6"/>
    </row>
    <row r="64" spans="2:7">
      <c r="B64" s="53"/>
      <c r="C64" s="41" t="s">
        <v>120</v>
      </c>
      <c r="D64" s="9" t="e">
        <f>ROUNDDOWN((D7-(D63+D86))*0.05,0)</f>
        <v>#N/A</v>
      </c>
      <c r="E64" s="54" t="s">
        <v>123</v>
      </c>
      <c r="F64" s="55"/>
      <c r="G64" s="6"/>
    </row>
    <row r="66" spans="2:6">
      <c r="B66" s="47" t="s">
        <v>39</v>
      </c>
      <c r="C66" s="41" t="s">
        <v>41</v>
      </c>
      <c r="D66" s="41" t="s">
        <v>30</v>
      </c>
      <c r="E66" s="41" t="s">
        <v>41</v>
      </c>
      <c r="F66" s="41" t="s">
        <v>43</v>
      </c>
    </row>
    <row r="67" spans="2:6">
      <c r="B67" s="48"/>
      <c r="C67" s="41" t="s">
        <v>5</v>
      </c>
      <c r="D67" s="9" t="e">
        <f>VLOOKUP(D15,C119:G124,2,FALSE)</f>
        <v>#N/A</v>
      </c>
      <c r="E67" s="41" t="s">
        <v>34</v>
      </c>
      <c r="F67" s="17" t="e">
        <f>VLOOKUP(D15,C119:G124,4,FALSE)</f>
        <v>#N/A</v>
      </c>
    </row>
    <row r="68" spans="2:6">
      <c r="B68" s="48"/>
      <c r="C68" s="41" t="s">
        <v>6</v>
      </c>
      <c r="D68" s="9" t="e">
        <f>VLOOKUP(D15,C119:G124,3,FALSE)</f>
        <v>#N/A</v>
      </c>
      <c r="E68" s="41" t="s">
        <v>35</v>
      </c>
      <c r="F68" s="17" t="e">
        <f>VLOOKUP(D15,C119:G124,5,FALSE)</f>
        <v>#N/A</v>
      </c>
    </row>
    <row r="69" spans="2:6">
      <c r="B69" s="48"/>
      <c r="C69" s="41" t="s">
        <v>117</v>
      </c>
      <c r="D69" s="21" t="e">
        <f>IF(D15="⑤建物のみしか分からない",D64,D67+F69)</f>
        <v>#N/A</v>
      </c>
      <c r="E69" s="41" t="s">
        <v>36</v>
      </c>
      <c r="F69" s="21" t="e">
        <f>ROUND(D21*F67,0)</f>
        <v>#N/A</v>
      </c>
    </row>
    <row r="70" spans="2:6">
      <c r="B70" s="48"/>
      <c r="C70" s="41" t="s">
        <v>118</v>
      </c>
      <c r="D70" s="21" t="e">
        <f>D68+F70</f>
        <v>#N/A</v>
      </c>
      <c r="E70" s="41" t="s">
        <v>37</v>
      </c>
      <c r="F70" s="21" t="e">
        <f>D21-F69</f>
        <v>#N/A</v>
      </c>
    </row>
    <row r="71" spans="2:6">
      <c r="B71" s="48"/>
      <c r="C71" s="41" t="s">
        <v>119</v>
      </c>
      <c r="D71" s="21" t="e">
        <f>IF(D15="⑤建物のみしか分からない",D63,D70-F71)</f>
        <v>#N/A</v>
      </c>
      <c r="E71" s="41" t="s">
        <v>38</v>
      </c>
      <c r="F71" s="21" t="e">
        <f>IF(F15&gt;F17,ROUNDDOWN(D70*0.95,0),ROUNDDOWN(D70*0.9*F15*F16,0))</f>
        <v>#N/A</v>
      </c>
    </row>
    <row r="72" spans="2:6">
      <c r="B72" s="49"/>
      <c r="C72" s="41" t="s">
        <v>39</v>
      </c>
      <c r="D72" s="9" t="e">
        <f>IF(D15="⑥購入額が全てわからない",ROUNDDOWN(D7*0.05,0),D69+D71)</f>
        <v>#N/A</v>
      </c>
      <c r="E72" s="10"/>
      <c r="F72" s="11"/>
    </row>
    <row r="76" spans="2:6">
      <c r="B76" s="47" t="s">
        <v>79</v>
      </c>
      <c r="C76" s="41" t="s">
        <v>125</v>
      </c>
      <c r="D76" s="45" t="s">
        <v>126</v>
      </c>
      <c r="E76" s="41" t="s">
        <v>124</v>
      </c>
      <c r="F76" s="14"/>
    </row>
    <row r="77" spans="2:6">
      <c r="B77" s="48"/>
      <c r="C77" s="41" t="s">
        <v>102</v>
      </c>
      <c r="D77" s="39"/>
      <c r="E77" s="41" t="s">
        <v>76</v>
      </c>
      <c r="F77" s="14">
        <f>ROUND(DATEDIF(D77,D8,"m")/12,0)</f>
        <v>0</v>
      </c>
    </row>
    <row r="78" spans="2:6">
      <c r="B78" s="48"/>
      <c r="C78" s="41" t="s">
        <v>134</v>
      </c>
      <c r="D78" s="38"/>
      <c r="E78" s="41" t="s">
        <v>38</v>
      </c>
      <c r="F78" s="9" t="e">
        <f>IF(F77&gt;F17,ROUNDDOWN(D78*0.95,0),ROUNDDOWN(D78*0.9*F77*F16,0))</f>
        <v>#N/A</v>
      </c>
    </row>
    <row r="79" spans="2:6">
      <c r="B79" s="49"/>
      <c r="C79" s="41" t="s">
        <v>103</v>
      </c>
      <c r="D79" s="9">
        <f>IF(D76="無",0,D78-F78)</f>
        <v>0</v>
      </c>
      <c r="E79" s="43"/>
      <c r="F79" s="11"/>
    </row>
    <row r="80" spans="2:6">
      <c r="C80" s="42"/>
    </row>
    <row r="81" spans="2:6">
      <c r="B81" s="53" t="s">
        <v>80</v>
      </c>
      <c r="C81" s="41" t="s">
        <v>125</v>
      </c>
      <c r="D81" s="45" t="s">
        <v>126</v>
      </c>
      <c r="E81" s="41" t="s">
        <v>124</v>
      </c>
      <c r="F81" s="46"/>
    </row>
    <row r="82" spans="2:6">
      <c r="B82" s="53"/>
      <c r="C82" s="41" t="s">
        <v>104</v>
      </c>
      <c r="D82" s="39"/>
      <c r="E82" s="41" t="s">
        <v>76</v>
      </c>
      <c r="F82" s="14">
        <f>ROUND(DATEDIF(D82,D8,"m")/12,0)</f>
        <v>0</v>
      </c>
    </row>
    <row r="83" spans="2:6">
      <c r="B83" s="53"/>
      <c r="C83" s="41" t="s">
        <v>135</v>
      </c>
      <c r="D83" s="38"/>
      <c r="E83" s="41" t="s">
        <v>38</v>
      </c>
      <c r="F83" s="9" t="e">
        <f>IF(F82&gt;F17,ROUNDDOWN(D83*0.95,0),ROUNDDOWN(D83*0.9*F82*F16,0))</f>
        <v>#N/A</v>
      </c>
    </row>
    <row r="84" spans="2:6">
      <c r="B84" s="56"/>
      <c r="C84" s="41" t="s">
        <v>105</v>
      </c>
      <c r="D84" s="9">
        <f>IF(D81="無",0,D83-F83)</f>
        <v>0</v>
      </c>
      <c r="E84" s="10"/>
      <c r="F84" s="11"/>
    </row>
    <row r="86" spans="2:6">
      <c r="B86" s="20" t="s">
        <v>81</v>
      </c>
      <c r="C86" s="41" t="s">
        <v>77</v>
      </c>
      <c r="D86" s="9">
        <f>D79+D84</f>
        <v>0</v>
      </c>
      <c r="E86" s="10"/>
      <c r="F86" s="11"/>
    </row>
    <row r="88" spans="2:6">
      <c r="B88" s="47" t="s">
        <v>78</v>
      </c>
      <c r="C88" s="41" t="s">
        <v>41</v>
      </c>
      <c r="D88" s="41" t="s">
        <v>30</v>
      </c>
      <c r="E88" s="41" t="s">
        <v>97</v>
      </c>
      <c r="F88" s="20"/>
    </row>
    <row r="89" spans="2:6">
      <c r="B89" s="48"/>
      <c r="C89" s="41" t="s">
        <v>32</v>
      </c>
      <c r="D89" s="9">
        <f>D7</f>
        <v>0</v>
      </c>
      <c r="E89" s="59" t="s">
        <v>99</v>
      </c>
      <c r="F89" s="59"/>
    </row>
    <row r="90" spans="2:6">
      <c r="B90" s="48"/>
      <c r="C90" s="41" t="s">
        <v>39</v>
      </c>
      <c r="D90" s="9" t="e">
        <f>IF(D15="⑥購入額が全てわからない",D72,D72+D86)</f>
        <v>#N/A</v>
      </c>
      <c r="E90" s="59" t="s">
        <v>128</v>
      </c>
      <c r="F90" s="59"/>
    </row>
    <row r="91" spans="2:6">
      <c r="B91" s="48"/>
      <c r="C91" s="41" t="s">
        <v>33</v>
      </c>
      <c r="D91" s="9">
        <f>D12</f>
        <v>0</v>
      </c>
      <c r="E91" s="59" t="s">
        <v>98</v>
      </c>
      <c r="F91" s="59"/>
    </row>
    <row r="92" spans="2:6">
      <c r="B92" s="49"/>
      <c r="C92" s="41" t="s">
        <v>78</v>
      </c>
      <c r="D92" s="9" t="e">
        <f>D89-D90-D91</f>
        <v>#N/A</v>
      </c>
      <c r="E92" s="60" t="e">
        <f>IF(D92&lt;0,"←譲渡損失の特例が使える可能性があります。","←譲渡益が発生しています。")</f>
        <v>#N/A</v>
      </c>
      <c r="F92" s="60"/>
    </row>
    <row r="94" spans="2:6" ht="18.75" customHeight="1">
      <c r="B94" s="47" t="s">
        <v>96</v>
      </c>
      <c r="C94" s="62" t="s">
        <v>100</v>
      </c>
      <c r="D94" s="61" t="s">
        <v>82</v>
      </c>
      <c r="E94" s="61"/>
      <c r="F94" s="61"/>
    </row>
    <row r="95" spans="2:6">
      <c r="B95" s="48"/>
      <c r="C95" s="63"/>
      <c r="D95" s="61"/>
      <c r="E95" s="61"/>
      <c r="F95" s="61"/>
    </row>
    <row r="96" spans="2:6">
      <c r="B96" s="48"/>
      <c r="C96" s="64"/>
      <c r="D96" s="61"/>
      <c r="E96" s="61"/>
      <c r="F96" s="61"/>
    </row>
    <row r="97" spans="2:6">
      <c r="B97" s="48"/>
      <c r="C97" s="41" t="s">
        <v>87</v>
      </c>
      <c r="D97" s="7" t="str">
        <f>IF(D94="⑤上記以外の家屋とその敷地","対象外","居住用財産")</f>
        <v>居住用財産</v>
      </c>
      <c r="E97" s="57" t="s">
        <v>136</v>
      </c>
      <c r="F97" s="58"/>
    </row>
    <row r="98" spans="2:6">
      <c r="B98" s="48"/>
      <c r="C98" s="41" t="s">
        <v>106</v>
      </c>
      <c r="D98" s="7" t="str">
        <f>IF(D97="居住用財産","適用可能","適用不可")</f>
        <v>適用可能</v>
      </c>
      <c r="E98" s="58"/>
      <c r="F98" s="58"/>
    </row>
    <row r="99" spans="2:6">
      <c r="B99" s="48"/>
      <c r="C99" s="41" t="s">
        <v>88</v>
      </c>
      <c r="D99" s="9" t="e">
        <f>IF(D98="適用可能",IF(D92-30000000&gt;0,D92-30000000,0),IF(D92&gt;0,D92,0))</f>
        <v>#N/A</v>
      </c>
      <c r="E99" s="58"/>
      <c r="F99" s="58"/>
    </row>
    <row r="100" spans="2:6">
      <c r="B100" s="48"/>
      <c r="C100" s="41" t="s">
        <v>89</v>
      </c>
      <c r="D100" s="22">
        <f>DATEDIF(D16,F8,"Y")</f>
        <v>0</v>
      </c>
      <c r="E100" s="58"/>
      <c r="F100" s="58"/>
    </row>
    <row r="101" spans="2:6">
      <c r="B101" s="48"/>
      <c r="C101" s="41" t="s">
        <v>107</v>
      </c>
      <c r="D101" s="7" t="str">
        <f>IF(D97="居住用財産",IF(D100&gt;=10,"適用可能","適用不可"),"適用不可")</f>
        <v>適用不可</v>
      </c>
      <c r="E101" s="58"/>
      <c r="F101" s="58"/>
    </row>
    <row r="102" spans="2:6">
      <c r="B102" s="48"/>
      <c r="C102" s="41" t="s">
        <v>108</v>
      </c>
      <c r="D102" s="7" t="str">
        <f>IF(D101="適用不可",IF(D100&gt;=5,"長期譲渡所得","短期譲渡所得"),IF(D100&gt;=10,"10年超軽減税率",IF(D100&gt;=5,"長期譲渡所得","短期譲渡所得")))</f>
        <v>短期譲渡所得</v>
      </c>
      <c r="E102" s="58"/>
      <c r="F102" s="58"/>
    </row>
    <row r="103" spans="2:6">
      <c r="B103" s="48"/>
      <c r="C103" s="41" t="s">
        <v>109</v>
      </c>
      <c r="D103" s="23" t="e">
        <f>IF(D102="10年超軽減税率",IF(D99&gt;60000000,(D99-60000000)*D156+60000000*D157,D99*D157),IF(D102="長期譲渡所得",D99*D156,D99*D155))</f>
        <v>#N/A</v>
      </c>
      <c r="E103" s="58"/>
      <c r="F103" s="58"/>
    </row>
    <row r="104" spans="2:6">
      <c r="B104" s="48"/>
      <c r="C104" s="41" t="s">
        <v>110</v>
      </c>
      <c r="D104" s="23" t="e">
        <f>D103*0.021</f>
        <v>#N/A</v>
      </c>
      <c r="E104" s="58"/>
      <c r="F104" s="58"/>
    </row>
    <row r="105" spans="2:6">
      <c r="B105" s="48"/>
      <c r="C105" s="41" t="s">
        <v>111</v>
      </c>
      <c r="D105" s="23" t="e">
        <f>ROUNDDOWN(D103+D104,-2)</f>
        <v>#N/A</v>
      </c>
      <c r="E105" s="58"/>
      <c r="F105" s="58"/>
    </row>
    <row r="106" spans="2:6">
      <c r="B106" s="48"/>
      <c r="C106" s="41" t="s">
        <v>112</v>
      </c>
      <c r="D106" s="23" t="e">
        <f>ROUNDDOWN(IF(D102="10年超軽減税率",IF(D99&gt;60000000,(D99-60000000)*E156+60000000*E157,D99*E157),IF(D102="長期譲渡所得",D99*E156,D99*E155)),-2)</f>
        <v>#N/A</v>
      </c>
      <c r="E106" s="58"/>
      <c r="F106" s="58"/>
    </row>
    <row r="107" spans="2:6" ht="33">
      <c r="B107" s="49"/>
      <c r="C107" s="41" t="s">
        <v>113</v>
      </c>
      <c r="D107" s="24" t="e">
        <f>D105+D106</f>
        <v>#N/A</v>
      </c>
      <c r="E107" s="58"/>
      <c r="F107" s="58"/>
    </row>
    <row r="109" spans="2:6" ht="84" customHeight="1">
      <c r="B109" s="50" t="s">
        <v>101</v>
      </c>
      <c r="C109" s="51"/>
      <c r="D109" s="51"/>
      <c r="E109" s="51"/>
      <c r="F109" s="51"/>
    </row>
    <row r="118" spans="3:7">
      <c r="C118" s="5" t="s">
        <v>3</v>
      </c>
      <c r="D118" s="5" t="s">
        <v>5</v>
      </c>
      <c r="E118" s="5" t="s">
        <v>6</v>
      </c>
      <c r="F118" s="5" t="s">
        <v>34</v>
      </c>
      <c r="G118" s="5" t="s">
        <v>35</v>
      </c>
    </row>
    <row r="119" spans="3:7">
      <c r="C119" s="5" t="s">
        <v>11</v>
      </c>
      <c r="D119" s="25">
        <f>D26</f>
        <v>0</v>
      </c>
      <c r="E119" s="25">
        <f>D27</f>
        <v>0</v>
      </c>
      <c r="F119" s="26" t="e">
        <f>F26</f>
        <v>#DIV/0!</v>
      </c>
      <c r="G119" s="26" t="e">
        <f>F27</f>
        <v>#DIV/0!</v>
      </c>
    </row>
    <row r="120" spans="3:7">
      <c r="C120" s="5" t="s">
        <v>12</v>
      </c>
      <c r="D120" s="25" t="e">
        <f>D34</f>
        <v>#VALUE!</v>
      </c>
      <c r="E120" s="25" t="e">
        <f>D35</f>
        <v>#VALUE!</v>
      </c>
      <c r="F120" s="26" t="e">
        <f>F34</f>
        <v>#VALUE!</v>
      </c>
      <c r="G120" s="26" t="e">
        <f>F35</f>
        <v>#VALUE!</v>
      </c>
    </row>
    <row r="121" spans="3:7">
      <c r="C121" s="5" t="s">
        <v>10</v>
      </c>
      <c r="D121" s="25" t="e">
        <f>D43</f>
        <v>#DIV/0!</v>
      </c>
      <c r="E121" s="25" t="e">
        <f>D44</f>
        <v>#DIV/0!</v>
      </c>
      <c r="F121" s="26" t="e">
        <f>F43</f>
        <v>#DIV/0!</v>
      </c>
      <c r="G121" s="26" t="e">
        <f>F44</f>
        <v>#DIV/0!</v>
      </c>
    </row>
    <row r="122" spans="3:7">
      <c r="C122" s="5" t="s">
        <v>13</v>
      </c>
      <c r="D122" s="25" t="e">
        <f>D54</f>
        <v>#VALUE!</v>
      </c>
      <c r="E122" s="25" t="e">
        <f>D55</f>
        <v>#VALUE!</v>
      </c>
      <c r="F122" s="26" t="e">
        <f>F54</f>
        <v>#VALUE!</v>
      </c>
      <c r="G122" s="26" t="e">
        <f>F55</f>
        <v>#VALUE!</v>
      </c>
    </row>
    <row r="123" spans="3:7">
      <c r="C123" s="5" t="s">
        <v>122</v>
      </c>
      <c r="D123" s="25"/>
      <c r="E123" s="25"/>
      <c r="F123" s="26"/>
      <c r="G123" s="26"/>
    </row>
    <row r="124" spans="3:7">
      <c r="C124" s="5" t="s">
        <v>121</v>
      </c>
      <c r="D124" s="25"/>
      <c r="E124" s="25"/>
    </row>
    <row r="127" spans="3:7">
      <c r="D127" s="5" t="s">
        <v>4</v>
      </c>
      <c r="E127" s="27" t="s">
        <v>20</v>
      </c>
      <c r="F127" s="27" t="s">
        <v>15</v>
      </c>
      <c r="G127" s="5" t="s">
        <v>59</v>
      </c>
    </row>
    <row r="128" spans="3:7">
      <c r="D128" s="5" t="s">
        <v>7</v>
      </c>
      <c r="E128" s="28">
        <v>3.1E-2</v>
      </c>
      <c r="F128" s="29">
        <v>33</v>
      </c>
      <c r="G128" s="5" t="s">
        <v>61</v>
      </c>
    </row>
    <row r="129" spans="3:7">
      <c r="D129" s="5" t="s">
        <v>16</v>
      </c>
      <c r="E129" s="28">
        <v>3.4000000000000002E-2</v>
      </c>
      <c r="F129" s="29">
        <v>30</v>
      </c>
      <c r="G129" s="5" t="s">
        <v>61</v>
      </c>
    </row>
    <row r="130" spans="3:7">
      <c r="D130" s="5" t="s">
        <v>17</v>
      </c>
      <c r="E130" s="28">
        <v>0.02</v>
      </c>
      <c r="F130" s="29">
        <v>51</v>
      </c>
      <c r="G130" s="5" t="s">
        <v>63</v>
      </c>
    </row>
    <row r="131" spans="3:7">
      <c r="D131" s="5" t="s">
        <v>18</v>
      </c>
      <c r="E131" s="28">
        <v>2.5000000000000001E-2</v>
      </c>
      <c r="F131" s="29">
        <v>40</v>
      </c>
      <c r="G131" s="5" t="s">
        <v>63</v>
      </c>
    </row>
    <row r="132" spans="3:7">
      <c r="D132" s="5" t="s">
        <v>19</v>
      </c>
      <c r="E132" s="28">
        <v>3.5999999999999997E-2</v>
      </c>
      <c r="F132" s="29">
        <v>28</v>
      </c>
      <c r="G132" s="5" t="s">
        <v>63</v>
      </c>
    </row>
    <row r="133" spans="3:7">
      <c r="D133" s="5" t="s">
        <v>64</v>
      </c>
      <c r="E133" s="28">
        <v>1.4999999999999999E-2</v>
      </c>
      <c r="F133" s="29">
        <v>70</v>
      </c>
      <c r="G133" s="5" t="s">
        <v>66</v>
      </c>
    </row>
    <row r="134" spans="3:7">
      <c r="D134" s="5" t="s">
        <v>67</v>
      </c>
      <c r="E134" s="28">
        <v>1.4999999999999999E-2</v>
      </c>
      <c r="F134" s="29">
        <v>70</v>
      </c>
      <c r="G134" s="5" t="s">
        <v>69</v>
      </c>
    </row>
    <row r="135" spans="3:7">
      <c r="E135" s="28"/>
      <c r="F135" s="29"/>
    </row>
    <row r="136" spans="3:7">
      <c r="C136" s="30" t="s">
        <v>30</v>
      </c>
      <c r="D136" s="30" t="s">
        <v>31</v>
      </c>
      <c r="E136" s="30" t="s">
        <v>48</v>
      </c>
      <c r="F136" s="31">
        <f>D16</f>
        <v>0</v>
      </c>
      <c r="G136" s="30" t="s">
        <v>49</v>
      </c>
    </row>
    <row r="137" spans="3:7">
      <c r="C137" s="32">
        <v>9999</v>
      </c>
      <c r="D137" s="32">
        <v>0</v>
      </c>
      <c r="E137" s="33">
        <v>32598</v>
      </c>
      <c r="F137" s="31">
        <f>E137</f>
        <v>32598</v>
      </c>
      <c r="G137" s="30" t="s">
        <v>50</v>
      </c>
    </row>
    <row r="138" spans="3:7">
      <c r="C138" s="32">
        <v>500000</v>
      </c>
      <c r="D138" s="32">
        <v>200</v>
      </c>
      <c r="E138" s="33">
        <v>35520</v>
      </c>
      <c r="F138" s="31">
        <f t="shared" ref="F138:F140" si="1">E138</f>
        <v>35520</v>
      </c>
      <c r="G138" s="34">
        <v>0.03</v>
      </c>
    </row>
    <row r="139" spans="3:7">
      <c r="C139" s="32">
        <v>1000000</v>
      </c>
      <c r="D139" s="32">
        <v>500</v>
      </c>
      <c r="E139" s="33">
        <v>41729</v>
      </c>
      <c r="F139" s="31">
        <f t="shared" si="1"/>
        <v>41729</v>
      </c>
      <c r="G139" s="34">
        <v>0.05</v>
      </c>
    </row>
    <row r="140" spans="3:7">
      <c r="C140" s="32">
        <v>5000000</v>
      </c>
      <c r="D140" s="32">
        <v>1000</v>
      </c>
      <c r="E140" s="33">
        <v>43738</v>
      </c>
      <c r="F140" s="31">
        <f t="shared" si="1"/>
        <v>43738</v>
      </c>
      <c r="G140" s="34">
        <v>0.08</v>
      </c>
    </row>
    <row r="141" spans="3:7">
      <c r="C141" s="32">
        <v>10000000</v>
      </c>
      <c r="D141" s="32">
        <v>5000</v>
      </c>
      <c r="E141" s="33"/>
      <c r="F141" s="30"/>
      <c r="G141" s="34">
        <v>0.1</v>
      </c>
    </row>
    <row r="142" spans="3:7">
      <c r="C142" s="32">
        <v>50000000</v>
      </c>
      <c r="D142" s="32">
        <v>10000</v>
      </c>
    </row>
    <row r="143" spans="3:7">
      <c r="C143" s="32">
        <v>100000000</v>
      </c>
      <c r="D143" s="32">
        <v>30000</v>
      </c>
    </row>
    <row r="144" spans="3:7">
      <c r="C144" s="32">
        <v>500000000</v>
      </c>
      <c r="D144" s="32">
        <v>60000</v>
      </c>
    </row>
    <row r="145" spans="2:6">
      <c r="C145" s="32">
        <v>1000000000</v>
      </c>
      <c r="D145" s="32">
        <v>160000</v>
      </c>
    </row>
    <row r="146" spans="2:6">
      <c r="C146" s="32">
        <v>5000000000</v>
      </c>
      <c r="D146" s="32">
        <v>320000</v>
      </c>
    </row>
    <row r="147" spans="2:6">
      <c r="C147" s="32"/>
      <c r="D147" s="32"/>
    </row>
    <row r="148" spans="2:6">
      <c r="C148" s="32" t="s">
        <v>82</v>
      </c>
      <c r="D148" s="32"/>
    </row>
    <row r="149" spans="2:6">
      <c r="C149" s="32" t="s">
        <v>83</v>
      </c>
      <c r="D149" s="32"/>
    </row>
    <row r="150" spans="2:6">
      <c r="C150" s="32" t="s">
        <v>84</v>
      </c>
      <c r="D150" s="32"/>
    </row>
    <row r="151" spans="2:6">
      <c r="C151" s="32" t="s">
        <v>85</v>
      </c>
      <c r="D151" s="32"/>
    </row>
    <row r="152" spans="2:6">
      <c r="C152" s="32" t="s">
        <v>86</v>
      </c>
      <c r="D152" s="32"/>
    </row>
    <row r="153" spans="2:6">
      <c r="C153" s="32"/>
      <c r="D153" s="32"/>
    </row>
    <row r="154" spans="2:6">
      <c r="C154" s="30"/>
      <c r="D154" s="30" t="s">
        <v>90</v>
      </c>
      <c r="E154" s="30" t="s">
        <v>91</v>
      </c>
      <c r="F154" s="30" t="s">
        <v>92</v>
      </c>
    </row>
    <row r="155" spans="2:6">
      <c r="C155" s="30" t="s">
        <v>93</v>
      </c>
      <c r="D155" s="35">
        <v>0.3</v>
      </c>
      <c r="E155" s="35">
        <v>0.09</v>
      </c>
      <c r="F155" s="35">
        <v>2.1000000000000001E-2</v>
      </c>
    </row>
    <row r="156" spans="2:6">
      <c r="C156" s="30" t="s">
        <v>94</v>
      </c>
      <c r="D156" s="35">
        <v>0.15</v>
      </c>
      <c r="E156" s="35">
        <v>0.05</v>
      </c>
      <c r="F156" s="35">
        <v>2.1000000000000001E-2</v>
      </c>
    </row>
    <row r="157" spans="2:6">
      <c r="C157" s="30" t="s">
        <v>95</v>
      </c>
      <c r="D157" s="35">
        <v>0.1</v>
      </c>
      <c r="E157" s="35">
        <v>0.04</v>
      </c>
      <c r="F157" s="35">
        <v>2.1000000000000001E-2</v>
      </c>
    </row>
    <row r="159" spans="2:6">
      <c r="C159" s="5" t="s">
        <v>60</v>
      </c>
      <c r="D159" s="5" t="s">
        <v>68</v>
      </c>
      <c r="E159" s="5" t="s">
        <v>65</v>
      </c>
      <c r="F159" s="5" t="s">
        <v>62</v>
      </c>
    </row>
    <row r="160" spans="2:6">
      <c r="B160" s="5">
        <v>1959</v>
      </c>
      <c r="C160" s="36">
        <v>8.6999999999999993</v>
      </c>
      <c r="D160" s="36">
        <v>34.1</v>
      </c>
      <c r="E160" s="36">
        <v>20.2</v>
      </c>
      <c r="F160" s="36">
        <v>13.7</v>
      </c>
    </row>
    <row r="161" spans="2:6">
      <c r="B161" s="5">
        <v>1960</v>
      </c>
      <c r="C161" s="36">
        <v>9.1</v>
      </c>
      <c r="D161" s="36">
        <v>30.9</v>
      </c>
      <c r="E161" s="36">
        <v>21.4</v>
      </c>
      <c r="F161" s="36">
        <v>13.4</v>
      </c>
    </row>
    <row r="162" spans="2:6">
      <c r="B162" s="5">
        <v>1961</v>
      </c>
      <c r="C162" s="36">
        <v>10.3</v>
      </c>
      <c r="D162" s="36">
        <v>39.5</v>
      </c>
      <c r="E162" s="36">
        <v>23.9</v>
      </c>
      <c r="F162" s="36">
        <v>14.9</v>
      </c>
    </row>
    <row r="163" spans="2:6">
      <c r="B163" s="5">
        <v>1962</v>
      </c>
      <c r="C163" s="36">
        <v>12.2</v>
      </c>
      <c r="D163" s="36">
        <v>40.9</v>
      </c>
      <c r="E163" s="36">
        <v>27.2</v>
      </c>
      <c r="F163" s="36">
        <v>15.9</v>
      </c>
    </row>
    <row r="164" spans="2:6">
      <c r="B164" s="5">
        <v>1963</v>
      </c>
      <c r="C164" s="36">
        <v>13.5</v>
      </c>
      <c r="D164" s="36">
        <v>41.3</v>
      </c>
      <c r="E164" s="36">
        <v>27.1</v>
      </c>
      <c r="F164" s="36">
        <v>14.6</v>
      </c>
    </row>
    <row r="165" spans="2:6">
      <c r="B165" s="5">
        <v>1964</v>
      </c>
      <c r="C165" s="36">
        <v>15.1</v>
      </c>
      <c r="D165" s="36">
        <v>49.1</v>
      </c>
      <c r="E165" s="36">
        <v>29.5</v>
      </c>
      <c r="F165" s="36">
        <v>16.600000000000001</v>
      </c>
    </row>
    <row r="166" spans="2:6">
      <c r="B166" s="5">
        <v>1965</v>
      </c>
      <c r="C166" s="36">
        <v>16.8</v>
      </c>
      <c r="D166" s="36">
        <v>45</v>
      </c>
      <c r="E166" s="36">
        <v>30.3</v>
      </c>
      <c r="F166" s="36">
        <v>17.899999999999999</v>
      </c>
    </row>
    <row r="167" spans="2:6">
      <c r="B167" s="5">
        <v>1966</v>
      </c>
      <c r="C167" s="36">
        <v>18.2</v>
      </c>
      <c r="D167" s="36">
        <v>42.4</v>
      </c>
      <c r="E167" s="36">
        <v>30.6</v>
      </c>
      <c r="F167" s="36">
        <v>17.8</v>
      </c>
    </row>
    <row r="168" spans="2:6">
      <c r="B168" s="5">
        <v>1967</v>
      </c>
      <c r="C168" s="36">
        <v>19.899999999999999</v>
      </c>
      <c r="D168" s="36">
        <v>43.6</v>
      </c>
      <c r="E168" s="36">
        <v>33.700000000000003</v>
      </c>
      <c r="F168" s="36">
        <v>19.600000000000001</v>
      </c>
    </row>
    <row r="169" spans="2:6">
      <c r="B169" s="5">
        <v>1968</v>
      </c>
      <c r="C169" s="36">
        <v>22.2</v>
      </c>
      <c r="D169" s="36">
        <v>48.6</v>
      </c>
      <c r="E169" s="36">
        <v>36.200000000000003</v>
      </c>
      <c r="F169" s="36">
        <v>21.7</v>
      </c>
    </row>
    <row r="170" spans="2:6">
      <c r="B170" s="5">
        <v>1969</v>
      </c>
      <c r="C170" s="36">
        <v>24.9</v>
      </c>
      <c r="D170" s="36">
        <v>50.9</v>
      </c>
      <c r="E170" s="36">
        <v>39</v>
      </c>
      <c r="F170" s="36">
        <v>23.6</v>
      </c>
    </row>
    <row r="171" spans="2:6">
      <c r="B171" s="5">
        <v>1970</v>
      </c>
      <c r="C171" s="36">
        <v>28</v>
      </c>
      <c r="D171" s="36">
        <v>54.3</v>
      </c>
      <c r="E171" s="36">
        <v>42.9</v>
      </c>
      <c r="F171" s="36">
        <v>26.1</v>
      </c>
    </row>
    <row r="172" spans="2:6">
      <c r="B172" s="5">
        <v>1971</v>
      </c>
      <c r="C172" s="36">
        <v>31.2</v>
      </c>
      <c r="D172" s="36">
        <v>61.2</v>
      </c>
      <c r="E172" s="36">
        <v>47.2</v>
      </c>
      <c r="F172" s="36">
        <v>30.3</v>
      </c>
    </row>
    <row r="173" spans="2:6">
      <c r="B173" s="5">
        <v>1972</v>
      </c>
      <c r="C173" s="36">
        <v>34.200000000000003</v>
      </c>
      <c r="D173" s="36">
        <v>61.6</v>
      </c>
      <c r="E173" s="36">
        <v>50.2</v>
      </c>
      <c r="F173" s="36">
        <v>32.4</v>
      </c>
    </row>
    <row r="174" spans="2:6">
      <c r="B174" s="5">
        <v>1973</v>
      </c>
      <c r="C174" s="36">
        <v>45.3</v>
      </c>
      <c r="D174" s="36">
        <v>77.599999999999994</v>
      </c>
      <c r="E174" s="36">
        <v>64.3</v>
      </c>
      <c r="F174" s="36">
        <v>42.2</v>
      </c>
    </row>
    <row r="175" spans="2:6">
      <c r="B175" s="5">
        <v>1974</v>
      </c>
      <c r="C175" s="36">
        <v>61.8</v>
      </c>
      <c r="D175" s="36">
        <v>113</v>
      </c>
      <c r="E175" s="36">
        <v>90.1</v>
      </c>
      <c r="F175" s="36">
        <v>55.7</v>
      </c>
    </row>
    <row r="176" spans="2:6">
      <c r="B176" s="5">
        <v>1975</v>
      </c>
      <c r="C176" s="36">
        <v>67.7</v>
      </c>
      <c r="D176" s="36">
        <v>126.4</v>
      </c>
      <c r="E176" s="36">
        <v>97.4</v>
      </c>
      <c r="F176" s="36">
        <v>60.5</v>
      </c>
    </row>
    <row r="177" spans="2:6">
      <c r="B177" s="5">
        <v>1976</v>
      </c>
      <c r="C177" s="36">
        <v>70.3</v>
      </c>
      <c r="D177" s="36">
        <v>114.6</v>
      </c>
      <c r="E177" s="36">
        <v>98.2</v>
      </c>
      <c r="F177" s="36">
        <v>62.1</v>
      </c>
    </row>
    <row r="178" spans="2:6">
      <c r="B178" s="5">
        <v>1977</v>
      </c>
      <c r="C178" s="36">
        <v>74.099999999999994</v>
      </c>
      <c r="D178" s="36">
        <v>121.8</v>
      </c>
      <c r="E178" s="36">
        <v>102</v>
      </c>
      <c r="F178" s="36">
        <v>65.3</v>
      </c>
    </row>
    <row r="179" spans="2:6">
      <c r="B179" s="5">
        <v>1978</v>
      </c>
      <c r="C179" s="36">
        <v>77.900000000000006</v>
      </c>
      <c r="D179" s="36">
        <v>122.4</v>
      </c>
      <c r="E179" s="36">
        <v>105.9</v>
      </c>
      <c r="F179" s="36">
        <v>70.099999999999994</v>
      </c>
    </row>
    <row r="180" spans="2:6">
      <c r="B180" s="5">
        <v>1979</v>
      </c>
      <c r="C180" s="36">
        <v>82.5</v>
      </c>
      <c r="D180" s="36">
        <v>128.9</v>
      </c>
      <c r="E180" s="36">
        <v>114.3</v>
      </c>
      <c r="F180" s="36">
        <v>75.400000000000006</v>
      </c>
    </row>
    <row r="181" spans="2:6">
      <c r="B181" s="5">
        <v>1980</v>
      </c>
      <c r="C181" s="36">
        <v>92.5</v>
      </c>
      <c r="D181" s="36">
        <v>149.4</v>
      </c>
      <c r="E181" s="36">
        <v>129.69999999999999</v>
      </c>
      <c r="F181" s="36">
        <v>84.1</v>
      </c>
    </row>
    <row r="182" spans="2:6">
      <c r="B182" s="5">
        <v>1981</v>
      </c>
      <c r="C182" s="36">
        <v>98.3</v>
      </c>
      <c r="D182" s="36">
        <v>161.80000000000001</v>
      </c>
      <c r="E182" s="36">
        <v>138.69999999999999</v>
      </c>
      <c r="F182" s="36">
        <v>91.7</v>
      </c>
    </row>
    <row r="183" spans="2:6">
      <c r="B183" s="5">
        <v>1982</v>
      </c>
      <c r="C183" s="36">
        <v>101.3</v>
      </c>
      <c r="D183" s="36">
        <v>170.9</v>
      </c>
      <c r="E183" s="36">
        <v>143</v>
      </c>
      <c r="F183" s="36">
        <v>93.9</v>
      </c>
    </row>
    <row r="184" spans="2:6">
      <c r="B184" s="5">
        <v>1983</v>
      </c>
      <c r="C184" s="36">
        <v>102.2</v>
      </c>
      <c r="D184" s="36">
        <v>168</v>
      </c>
      <c r="E184" s="36">
        <v>143.80000000000001</v>
      </c>
      <c r="F184" s="36">
        <v>94.3</v>
      </c>
    </row>
    <row r="185" spans="2:6">
      <c r="B185" s="5">
        <v>1984</v>
      </c>
      <c r="C185" s="36">
        <v>102.8</v>
      </c>
      <c r="D185" s="36">
        <v>161.19999999999999</v>
      </c>
      <c r="E185" s="36">
        <v>141.69999999999999</v>
      </c>
      <c r="F185" s="36">
        <v>95.3</v>
      </c>
    </row>
    <row r="186" spans="2:6">
      <c r="B186" s="5">
        <v>1985</v>
      </c>
      <c r="C186" s="36">
        <v>104.2</v>
      </c>
      <c r="D186" s="36">
        <v>172.2</v>
      </c>
      <c r="E186" s="36">
        <v>144.5</v>
      </c>
      <c r="F186" s="36">
        <v>96.9</v>
      </c>
    </row>
    <row r="187" spans="2:6">
      <c r="B187" s="5">
        <v>1986</v>
      </c>
      <c r="C187" s="36">
        <v>106.2</v>
      </c>
      <c r="D187" s="36">
        <v>181.9</v>
      </c>
      <c r="E187" s="36">
        <v>149.5</v>
      </c>
      <c r="F187" s="36">
        <v>102.6</v>
      </c>
    </row>
    <row r="188" spans="2:6">
      <c r="B188" s="5">
        <v>1987</v>
      </c>
      <c r="C188" s="36">
        <v>110</v>
      </c>
      <c r="D188" s="36">
        <v>191.8</v>
      </c>
      <c r="E188" s="36">
        <v>156.6</v>
      </c>
      <c r="F188" s="36">
        <v>108.4</v>
      </c>
    </row>
    <row r="189" spans="2:6">
      <c r="B189" s="5">
        <v>1988</v>
      </c>
      <c r="C189" s="36">
        <v>116.5</v>
      </c>
      <c r="D189" s="36">
        <v>203.6</v>
      </c>
      <c r="E189" s="36">
        <v>175</v>
      </c>
      <c r="F189" s="36">
        <v>117.3</v>
      </c>
    </row>
    <row r="190" spans="2:6">
      <c r="B190" s="5">
        <v>1989</v>
      </c>
      <c r="C190" s="36">
        <v>123.1</v>
      </c>
      <c r="D190" s="36">
        <v>237.3</v>
      </c>
      <c r="E190" s="36">
        <v>193.3</v>
      </c>
      <c r="F190" s="36">
        <v>128.4</v>
      </c>
    </row>
    <row r="191" spans="2:6">
      <c r="B191" s="5">
        <v>1990</v>
      </c>
      <c r="C191" s="36">
        <v>131.69999999999999</v>
      </c>
      <c r="D191" s="36">
        <v>286.7</v>
      </c>
      <c r="E191" s="36">
        <v>222.9</v>
      </c>
      <c r="F191" s="36">
        <v>147.4</v>
      </c>
    </row>
    <row r="192" spans="2:6">
      <c r="B192" s="5">
        <v>1991</v>
      </c>
      <c r="C192" s="36">
        <v>137.6</v>
      </c>
      <c r="D192" s="36">
        <v>329.8</v>
      </c>
      <c r="E192" s="36">
        <v>246.8</v>
      </c>
      <c r="F192" s="36">
        <v>158.69999999999999</v>
      </c>
    </row>
    <row r="193" spans="2:6">
      <c r="B193" s="5">
        <v>1992</v>
      </c>
      <c r="C193" s="36">
        <v>143.5</v>
      </c>
      <c r="D193" s="36">
        <v>333.7</v>
      </c>
      <c r="E193" s="36">
        <v>245.6</v>
      </c>
      <c r="F193" s="36">
        <v>162.4</v>
      </c>
    </row>
    <row r="194" spans="2:6">
      <c r="B194" s="5">
        <v>1993</v>
      </c>
      <c r="C194" s="36">
        <v>150.9</v>
      </c>
      <c r="D194" s="36">
        <v>300.3</v>
      </c>
      <c r="E194" s="36">
        <v>227.5</v>
      </c>
      <c r="F194" s="36">
        <v>159.19999999999999</v>
      </c>
    </row>
    <row r="195" spans="2:6">
      <c r="B195" s="5">
        <v>1994</v>
      </c>
      <c r="C195" s="36">
        <v>156.6</v>
      </c>
      <c r="D195" s="36">
        <v>262.89999999999998</v>
      </c>
      <c r="E195" s="36">
        <v>212.8</v>
      </c>
      <c r="F195" s="36">
        <v>148.4</v>
      </c>
    </row>
    <row r="196" spans="2:6">
      <c r="B196" s="5">
        <v>1995</v>
      </c>
      <c r="C196" s="36">
        <v>158.30000000000001</v>
      </c>
      <c r="D196" s="36">
        <v>228.8</v>
      </c>
      <c r="E196" s="36">
        <v>199</v>
      </c>
      <c r="F196" s="36">
        <v>143.19999999999999</v>
      </c>
    </row>
    <row r="197" spans="2:6">
      <c r="B197" s="5">
        <v>1996</v>
      </c>
      <c r="C197" s="36">
        <v>161</v>
      </c>
      <c r="D197" s="36">
        <v>229.7</v>
      </c>
      <c r="E197" s="36">
        <v>198</v>
      </c>
      <c r="F197" s="36">
        <v>143.6</v>
      </c>
    </row>
    <row r="198" spans="2:6">
      <c r="B198" s="5">
        <v>1997</v>
      </c>
      <c r="C198" s="36">
        <v>160.5</v>
      </c>
      <c r="D198" s="36">
        <v>223</v>
      </c>
      <c r="E198" s="36">
        <v>201</v>
      </c>
      <c r="F198" s="36">
        <v>141</v>
      </c>
    </row>
    <row r="199" spans="2:6">
      <c r="B199" s="5">
        <v>1998</v>
      </c>
      <c r="C199" s="36">
        <v>158.6</v>
      </c>
      <c r="D199" s="36">
        <v>225.6</v>
      </c>
      <c r="E199" s="36">
        <v>203.8</v>
      </c>
      <c r="F199" s="36">
        <v>138.69999999999999</v>
      </c>
    </row>
    <row r="200" spans="2:6">
      <c r="B200" s="5">
        <v>1999</v>
      </c>
      <c r="C200" s="36">
        <v>159.30000000000001</v>
      </c>
      <c r="D200" s="36">
        <v>220.9</v>
      </c>
      <c r="E200" s="36">
        <v>197.9</v>
      </c>
      <c r="F200" s="36">
        <v>139.4</v>
      </c>
    </row>
    <row r="201" spans="2:6">
      <c r="B201" s="5">
        <v>2000</v>
      </c>
      <c r="C201" s="36">
        <v>159</v>
      </c>
      <c r="D201" s="36">
        <v>204.3</v>
      </c>
      <c r="E201" s="36">
        <v>182.6</v>
      </c>
      <c r="F201" s="36">
        <v>132.30000000000001</v>
      </c>
    </row>
    <row r="202" spans="2:6">
      <c r="B202" s="5">
        <v>2001</v>
      </c>
      <c r="C202" s="36">
        <v>157.19999999999999</v>
      </c>
      <c r="D202" s="36">
        <v>186.1</v>
      </c>
      <c r="E202" s="36">
        <v>177.8</v>
      </c>
      <c r="F202" s="36">
        <v>136.4</v>
      </c>
    </row>
    <row r="203" spans="2:6">
      <c r="B203" s="5">
        <v>2002</v>
      </c>
      <c r="C203" s="36">
        <v>153.6</v>
      </c>
      <c r="D203" s="36">
        <v>195.2</v>
      </c>
      <c r="E203" s="36">
        <v>180.5</v>
      </c>
      <c r="F203" s="36">
        <v>135</v>
      </c>
    </row>
    <row r="204" spans="2:6">
      <c r="B204" s="5">
        <v>2003</v>
      </c>
      <c r="C204" s="36">
        <v>152.69999999999999</v>
      </c>
      <c r="D204" s="36">
        <v>187.3</v>
      </c>
      <c r="E204" s="36">
        <v>179.5</v>
      </c>
      <c r="F204" s="36">
        <v>131.4</v>
      </c>
    </row>
    <row r="205" spans="2:6">
      <c r="B205" s="5">
        <v>2004</v>
      </c>
      <c r="C205" s="36">
        <v>152.1</v>
      </c>
      <c r="D205" s="36">
        <v>190.1</v>
      </c>
      <c r="E205" s="36">
        <v>176.1</v>
      </c>
      <c r="F205" s="36">
        <v>130.6</v>
      </c>
    </row>
    <row r="206" spans="2:6">
      <c r="B206" s="5">
        <v>2005</v>
      </c>
      <c r="C206" s="36">
        <v>151.9</v>
      </c>
      <c r="D206" s="36">
        <v>185.7</v>
      </c>
      <c r="E206" s="36">
        <v>171.5</v>
      </c>
      <c r="F206" s="36">
        <v>132.80000000000001</v>
      </c>
    </row>
    <row r="207" spans="2:6">
      <c r="B207" s="5">
        <v>2006</v>
      </c>
      <c r="C207" s="36">
        <v>152.9</v>
      </c>
      <c r="D207" s="36">
        <v>170.5</v>
      </c>
      <c r="E207" s="36">
        <v>178.6</v>
      </c>
      <c r="F207" s="36">
        <v>133.69999999999999</v>
      </c>
    </row>
    <row r="208" spans="2:6">
      <c r="B208" s="5">
        <v>2007</v>
      </c>
      <c r="C208" s="36">
        <v>153.6</v>
      </c>
      <c r="D208" s="36">
        <v>182.5</v>
      </c>
      <c r="E208" s="36">
        <v>158.80000000000001</v>
      </c>
      <c r="F208" s="36">
        <v>135.6</v>
      </c>
    </row>
    <row r="209" spans="2:6">
      <c r="B209" s="5">
        <v>2008</v>
      </c>
      <c r="C209" s="36">
        <v>156</v>
      </c>
      <c r="D209" s="36">
        <v>229.1</v>
      </c>
      <c r="E209" s="36">
        <v>206.1</v>
      </c>
      <c r="F209" s="36">
        <v>158.30000000000001</v>
      </c>
    </row>
    <row r="210" spans="2:6">
      <c r="B210" s="5">
        <v>2009</v>
      </c>
      <c r="C210" s="36">
        <v>156.6</v>
      </c>
      <c r="D210" s="36">
        <v>265.2</v>
      </c>
      <c r="E210" s="36">
        <v>219</v>
      </c>
      <c r="F210" s="36">
        <v>169.5</v>
      </c>
    </row>
    <row r="211" spans="2:6">
      <c r="B211" s="5">
        <v>2010</v>
      </c>
      <c r="C211" s="36">
        <v>156.5</v>
      </c>
      <c r="D211" s="36">
        <v>226.4</v>
      </c>
      <c r="E211" s="36">
        <v>205.9</v>
      </c>
      <c r="F211" s="36">
        <v>163</v>
      </c>
    </row>
    <row r="212" spans="2:6">
      <c r="B212" s="5">
        <v>2011</v>
      </c>
      <c r="C212" s="36">
        <v>156.80000000000001</v>
      </c>
      <c r="D212" s="36">
        <v>238.4</v>
      </c>
      <c r="E212" s="36">
        <v>197</v>
      </c>
      <c r="F212" s="36">
        <v>158.9</v>
      </c>
    </row>
    <row r="213" spans="2:6">
      <c r="B213" s="5">
        <v>2012</v>
      </c>
      <c r="C213" s="36">
        <v>157.6</v>
      </c>
      <c r="D213" s="36">
        <v>223.3</v>
      </c>
      <c r="E213" s="36">
        <v>193.9</v>
      </c>
      <c r="F213" s="36">
        <v>155.6</v>
      </c>
    </row>
    <row r="214" spans="2:6">
      <c r="B214" s="5">
        <v>2013</v>
      </c>
      <c r="C214" s="36">
        <v>159.9</v>
      </c>
      <c r="D214" s="36">
        <v>258.5</v>
      </c>
      <c r="E214" s="36">
        <v>203.8</v>
      </c>
      <c r="F214" s="36">
        <v>164.3</v>
      </c>
    </row>
    <row r="215" spans="2:6">
      <c r="B215" s="5">
        <v>2014</v>
      </c>
      <c r="C215" s="36">
        <v>163</v>
      </c>
      <c r="D215" s="36">
        <v>276.2</v>
      </c>
      <c r="E215" s="36">
        <v>228</v>
      </c>
      <c r="F215" s="36">
        <v>176.4</v>
      </c>
    </row>
    <row r="216" spans="2:6">
      <c r="B216" s="5">
        <v>2015</v>
      </c>
      <c r="C216" s="36">
        <v>165.4</v>
      </c>
      <c r="D216" s="36">
        <v>262.2</v>
      </c>
      <c r="E216" s="36">
        <v>240.2</v>
      </c>
      <c r="F216" s="36">
        <v>197.3</v>
      </c>
    </row>
    <row r="218" spans="2:6">
      <c r="C218" s="5" t="s">
        <v>131</v>
      </c>
    </row>
    <row r="219" spans="2:6">
      <c r="C219" s="5" t="s">
        <v>129</v>
      </c>
    </row>
    <row r="220" spans="2:6">
      <c r="C220" s="5" t="s">
        <v>130</v>
      </c>
    </row>
    <row r="221" spans="2:6">
      <c r="C221" s="5" t="s">
        <v>127</v>
      </c>
    </row>
  </sheetData>
  <sheetProtection algorithmName="SHA-512" hashValue="sAxmFsWRL0jXcVepbGR6XpwgZzo63afm00WJ2FN3x/1PBtxsbJ7K72qdTdfF9Jm2nxDrUF3paySwjY+N5+C0JA==" saltValue="s4SqJmGtV560UVK2rhk3rg==" spinCount="100000" sheet="1" objects="1" scenarios="1"/>
  <mergeCells count="21">
    <mergeCell ref="B4:B12"/>
    <mergeCell ref="B14:B21"/>
    <mergeCell ref="B25:B27"/>
    <mergeCell ref="B31:B35"/>
    <mergeCell ref="B39:B44"/>
    <mergeCell ref="B48:B55"/>
    <mergeCell ref="B109:F109"/>
    <mergeCell ref="B62:B64"/>
    <mergeCell ref="E64:F64"/>
    <mergeCell ref="B81:B84"/>
    <mergeCell ref="B88:B92"/>
    <mergeCell ref="E97:F107"/>
    <mergeCell ref="B66:B72"/>
    <mergeCell ref="B76:B79"/>
    <mergeCell ref="B94:B107"/>
    <mergeCell ref="E89:F89"/>
    <mergeCell ref="E90:F90"/>
    <mergeCell ref="E91:F91"/>
    <mergeCell ref="E92:F92"/>
    <mergeCell ref="D94:F96"/>
    <mergeCell ref="C94:C96"/>
  </mergeCells>
  <phoneticPr fontId="1"/>
  <conditionalFormatting sqref="D26">
    <cfRule type="expression" dxfId="28" priority="29">
      <formula>D15="①内訳が判明している"</formula>
    </cfRule>
  </conditionalFormatting>
  <conditionalFormatting sqref="D27">
    <cfRule type="expression" dxfId="27" priority="27">
      <formula>D15="①内訳が判明している"</formula>
    </cfRule>
    <cfRule type="expression" dxfId="26" priority="28">
      <formula>D16="①内訳が判明している"</formula>
    </cfRule>
  </conditionalFormatting>
  <conditionalFormatting sqref="D32">
    <cfRule type="expression" dxfId="25" priority="26">
      <formula>D15="②総額と消費税が分かる"</formula>
    </cfRule>
  </conditionalFormatting>
  <conditionalFormatting sqref="D33">
    <cfRule type="expression" dxfId="24" priority="25">
      <formula>D15="②総額と消費税が分かる"</formula>
    </cfRule>
  </conditionalFormatting>
  <conditionalFormatting sqref="D40:D42">
    <cfRule type="expression" dxfId="23" priority="24">
      <formula>D15="③総額と購入当時の固定資産税評価額が分かる"</formula>
    </cfRule>
  </conditionalFormatting>
  <conditionalFormatting sqref="D41">
    <cfRule type="expression" dxfId="22" priority="23">
      <formula>D15="③総額と購入当時の固定資産税評価額が分かる"</formula>
    </cfRule>
  </conditionalFormatting>
  <conditionalFormatting sqref="D42">
    <cfRule type="expression" dxfId="21" priority="22">
      <formula>D15="③総額と購入当時の固定資産税評価額が分かる"</formula>
    </cfRule>
  </conditionalFormatting>
  <conditionalFormatting sqref="D49">
    <cfRule type="expression" dxfId="20" priority="21">
      <formula>D15="④総額のみしか分からない"</formula>
    </cfRule>
  </conditionalFormatting>
  <conditionalFormatting sqref="D50">
    <cfRule type="expression" dxfId="19" priority="20">
      <formula>D15="④総額のみしか分からない"</formula>
    </cfRule>
  </conditionalFormatting>
  <conditionalFormatting sqref="D51">
    <cfRule type="expression" dxfId="18" priority="19">
      <formula>D15="④総額のみしか分からない"</formula>
    </cfRule>
  </conditionalFormatting>
  <conditionalFormatting sqref="D62">
    <cfRule type="expression" dxfId="17" priority="8">
      <formula>D15="⑤建物のみしか分からない"</formula>
    </cfRule>
    <cfRule type="expression" dxfId="16" priority="17">
      <formula>D50="①内訳が判明している"</formula>
    </cfRule>
    <cfRule type="expression" dxfId="15" priority="18">
      <formula>D51="①内訳が判明している"</formula>
    </cfRule>
  </conditionalFormatting>
  <conditionalFormatting sqref="F62">
    <cfRule type="expression" dxfId="14" priority="15">
      <formula>F50="①内訳が判明している"</formula>
    </cfRule>
    <cfRule type="expression" dxfId="13" priority="16">
      <formula>F51="①内訳が判明している"</formula>
    </cfRule>
  </conditionalFormatting>
  <conditionalFormatting sqref="F63">
    <cfRule type="expression" dxfId="12" priority="13">
      <formula>F51="①内訳が判明している"</formula>
    </cfRule>
    <cfRule type="expression" dxfId="11" priority="14">
      <formula>F52="①内訳が判明している"</formula>
    </cfRule>
  </conditionalFormatting>
  <conditionalFormatting sqref="D63">
    <cfRule type="expression" dxfId="10" priority="11">
      <formula>D51="①内訳が判明している"</formula>
    </cfRule>
    <cfRule type="expression" dxfId="9" priority="12">
      <formula>D52="①内訳が判明している"</formula>
    </cfRule>
  </conditionalFormatting>
  <conditionalFormatting sqref="D64">
    <cfRule type="expression" dxfId="8" priority="9">
      <formula>D52="①内訳が判明している"</formula>
    </cfRule>
    <cfRule type="expression" dxfId="7" priority="10">
      <formula>D53="①内訳が判明している"</formula>
    </cfRule>
  </conditionalFormatting>
  <conditionalFormatting sqref="D77">
    <cfRule type="expression" dxfId="6" priority="7">
      <formula>D76="有"</formula>
    </cfRule>
  </conditionalFormatting>
  <conditionalFormatting sqref="D78">
    <cfRule type="expression" dxfId="5" priority="6">
      <formula>D76="有"</formula>
    </cfRule>
  </conditionalFormatting>
  <conditionalFormatting sqref="F76">
    <cfRule type="expression" dxfId="4" priority="5">
      <formula>D76="有"</formula>
    </cfRule>
  </conditionalFormatting>
  <conditionalFormatting sqref="F81">
    <cfRule type="expression" dxfId="3" priority="1">
      <formula>D81="有"</formula>
    </cfRule>
    <cfRule type="expression" dxfId="2" priority="4">
      <formula>D81="有"</formula>
    </cfRule>
  </conditionalFormatting>
  <conditionalFormatting sqref="D82">
    <cfRule type="expression" dxfId="1" priority="3">
      <formula>D81="有"</formula>
    </cfRule>
  </conditionalFormatting>
  <conditionalFormatting sqref="D83">
    <cfRule type="expression" dxfId="0" priority="2">
      <formula>D81="有"</formula>
    </cfRule>
  </conditionalFormatting>
  <dataValidations count="7">
    <dataValidation type="list" allowBlank="1" showInputMessage="1" showErrorMessage="1" sqref="E9:E10">
      <formula1>"自動計算,任意値"</formula1>
    </dataValidation>
    <dataValidation type="list" allowBlank="1" showInputMessage="1" showErrorMessage="1" sqref="D17">
      <formula1>$D$128:$D$134</formula1>
    </dataValidation>
    <dataValidation type="list" allowBlank="1" showInputMessage="1" showErrorMessage="1" sqref="D94">
      <formula1>$C$148:$C$152</formula1>
    </dataValidation>
    <dataValidation type="list" allowBlank="1" showInputMessage="1" showErrorMessage="1" sqref="D15">
      <formula1>$C$119:$C$124</formula1>
    </dataValidation>
    <dataValidation type="list" allowBlank="1" showInputMessage="1" showErrorMessage="1" sqref="D76 D81">
      <formula1>"有,無"</formula1>
    </dataValidation>
    <dataValidation type="list" allowBlank="1" sqref="F81">
      <formula1>$C$218:$C$221</formula1>
    </dataValidation>
    <dataValidation type="list" allowBlank="1" sqref="F76">
      <formula1>$C$218:$C$221</formula1>
    </dataValidation>
  </dataValidations>
  <pageMargins left="0.70866141732283472" right="0.70866141732283472" top="0.55118110236220474" bottom="0.55118110236220474" header="0.31496062992125984" footer="0.31496062992125984"/>
  <pageSetup paperSize="9" scale="71" orientation="portrait" horizontalDpi="0" verticalDpi="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取得費と税金</vt:lpstr>
      <vt:lpstr>取得費と税金!Print_Area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2019-05-24T09:48:21Z</dcterms:modified>
</cp:coreProperties>
</file>